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fa2cc0200c21de4/FINANCE/Asset Register/"/>
    </mc:Choice>
  </mc:AlternateContent>
  <xr:revisionPtr revIDLastSave="69" documentId="8_{9B9831D4-9ED9-44F3-ADEC-046AB567CF50}" xr6:coauthVersionLast="47" xr6:coauthVersionMax="47" xr10:uidLastSave="{EC8E1051-4FF3-45C7-BA53-DDBE2CF75D40}"/>
  <bookViews>
    <workbookView xWindow="-108" yWindow="-108" windowWidth="23256" windowHeight="13896" xr2:uid="{00000000-000D-0000-FFFF-FFFF00000000}"/>
  </bookViews>
  <sheets>
    <sheet name="2025_26" sheetId="5" r:id="rId1"/>
    <sheet name="Sheet3" sheetId="3" r:id="rId2"/>
    <sheet name="Sheet1" sheetId="7" r:id="rId3"/>
  </sheets>
  <definedNames>
    <definedName name="_xlnm.Print_Titles" localSheetId="0">'2025_26'!$A:$J,'2025_26'!$5:$5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5" l="1"/>
  <c r="G50" i="5"/>
  <c r="I30" i="5"/>
  <c r="G65" i="5"/>
  <c r="H65" i="5" s="1"/>
  <c r="G86" i="5" l="1"/>
  <c r="G9" i="5"/>
  <c r="G8" i="5"/>
  <c r="G7" i="5"/>
  <c r="H6" i="5"/>
  <c r="G6" i="5"/>
  <c r="G17" i="5"/>
  <c r="G18" i="5"/>
  <c r="G53" i="5"/>
  <c r="G55" i="5"/>
  <c r="G33" i="5"/>
  <c r="G34" i="5"/>
  <c r="H34" i="5" s="1"/>
  <c r="G27" i="5"/>
  <c r="G32" i="5"/>
  <c r="G56" i="5"/>
  <c r="G35" i="5"/>
  <c r="G76" i="5"/>
  <c r="G77" i="5"/>
  <c r="G28" i="5"/>
  <c r="G78" i="5"/>
  <c r="G58" i="5"/>
  <c r="G57" i="5"/>
  <c r="G19" i="5"/>
  <c r="G60" i="5"/>
  <c r="G79" i="5"/>
  <c r="G80" i="5"/>
  <c r="G21" i="5"/>
  <c r="G59" i="5"/>
  <c r="G36" i="5"/>
  <c r="G61" i="5"/>
  <c r="H61" i="5" s="1"/>
  <c r="G62" i="5"/>
  <c r="H62" i="5" s="1"/>
  <c r="I62" i="5" s="1"/>
  <c r="G20" i="5"/>
  <c r="G63" i="5"/>
  <c r="H63" i="5" s="1"/>
  <c r="I63" i="5" s="1"/>
  <c r="G11" i="5"/>
  <c r="H11" i="5" s="1"/>
  <c r="G12" i="5"/>
  <c r="H12" i="5" s="1"/>
  <c r="G37" i="5"/>
  <c r="G38" i="5"/>
  <c r="G39" i="5"/>
  <c r="G40" i="5"/>
  <c r="G66" i="5"/>
  <c r="G29" i="5"/>
  <c r="G41" i="5"/>
  <c r="G42" i="5"/>
  <c r="G13" i="5"/>
  <c r="G10" i="5"/>
  <c r="G81" i="5"/>
  <c r="G22" i="5"/>
  <c r="G23" i="5"/>
  <c r="G68" i="5"/>
  <c r="G43" i="5"/>
  <c r="G82" i="5"/>
  <c r="G14" i="5"/>
  <c r="G83" i="5"/>
  <c r="G84" i="5"/>
  <c r="G24" i="5"/>
  <c r="G44" i="5"/>
  <c r="G45" i="5"/>
  <c r="G46" i="5"/>
  <c r="G47" i="5"/>
  <c r="G48" i="5"/>
  <c r="G85" i="5"/>
  <c r="G49" i="5"/>
  <c r="F88" i="5"/>
  <c r="E88" i="5"/>
  <c r="D88" i="5"/>
  <c r="H58" i="5"/>
  <c r="H78" i="5"/>
  <c r="H53" i="5"/>
  <c r="C21" i="5"/>
  <c r="C78" i="5"/>
  <c r="C18" i="5"/>
  <c r="C17" i="5"/>
  <c r="G88" i="5" l="1"/>
  <c r="H33" i="5"/>
  <c r="H20" i="5"/>
  <c r="I20" i="5" s="1"/>
  <c r="I25" i="5" s="1"/>
  <c r="I12" i="5"/>
  <c r="I11" i="5"/>
  <c r="I15" i="5" s="1"/>
  <c r="I61" i="5"/>
  <c r="I74" i="5" s="1"/>
  <c r="H88" i="5" l="1"/>
  <c r="H91" i="5" s="1"/>
  <c r="I88" i="5"/>
  <c r="I91" i="5" s="1"/>
  <c r="I92" i="5"/>
  <c r="I93" i="5" s="1"/>
</calcChain>
</file>

<file path=xl/sharedStrings.xml><?xml version="1.0" encoding="utf-8"?>
<sst xmlns="http://schemas.openxmlformats.org/spreadsheetml/2006/main" count="241" uniqueCount="183">
  <si>
    <t>Insured Value</t>
  </si>
  <si>
    <t>Additions in Year</t>
  </si>
  <si>
    <t>Cost BFWD</t>
  </si>
  <si>
    <t>Cost CFWD</t>
  </si>
  <si>
    <t>Disposals in Year</t>
  </si>
  <si>
    <t>Compatibility Report for Asset Register 2023-2024.xls</t>
  </si>
  <si>
    <t>Run on 30/06/2023 12:34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</si>
  <si>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</si>
  <si>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</si>
  <si>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</si>
  <si>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</si>
  <si>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</si>
  <si>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</si>
  <si>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FRENSHAM PARISH COUNCIL</t>
  </si>
  <si>
    <t>Disposal Detail</t>
  </si>
  <si>
    <t>Hollowdene Recreation Ground</t>
  </si>
  <si>
    <t>Hollowdene Pavilion &amp; Fittings (est.)</t>
  </si>
  <si>
    <t>Outside Table Tennis</t>
  </si>
  <si>
    <t>Tractor shed</t>
  </si>
  <si>
    <t>Groundsmans shed - Bowls (est.)</t>
  </si>
  <si>
    <t>Outside Gym equipment</t>
  </si>
  <si>
    <t>7 x litter bins</t>
  </si>
  <si>
    <t>5 x Notice boards 2012/2016</t>
  </si>
  <si>
    <t>Projector and equipment</t>
  </si>
  <si>
    <t>Shortfield Common &amp; Woodland</t>
  </si>
  <si>
    <t>Community Building-office</t>
  </si>
  <si>
    <t>Community Building contents</t>
  </si>
  <si>
    <t>BHF Debfibrilltor</t>
  </si>
  <si>
    <t>3 K6 Red Telephone boxes</t>
  </si>
  <si>
    <t>Metal finger post - Shortfield Common</t>
  </si>
  <si>
    <t>Ongoing Telephone Box Project</t>
  </si>
  <si>
    <t>2 x litter bins</t>
  </si>
  <si>
    <t>Rustic wooden bench - Ballard</t>
  </si>
  <si>
    <t>'Wet pour' surface in playground</t>
  </si>
  <si>
    <t>Wooden bench - Glasdon</t>
  </si>
  <si>
    <t>Debfibrilltor</t>
  </si>
  <si>
    <t>Metal finger post - Bacon Lane</t>
  </si>
  <si>
    <t>Exercise bike</t>
  </si>
  <si>
    <t>Toshiba photocopier</t>
  </si>
  <si>
    <t>Bench - Bowls Club (C Bonner)</t>
  </si>
  <si>
    <t>Dog Waste Bin - Rec</t>
  </si>
  <si>
    <t>Playboat</t>
  </si>
  <si>
    <t>Bench - Bowls Club (P Rollinson)</t>
  </si>
  <si>
    <t>Tennis Club Floodlights</t>
  </si>
  <si>
    <t>Access Gate Bund</t>
  </si>
  <si>
    <t>Water Heater</t>
  </si>
  <si>
    <t>Working Lamps</t>
  </si>
  <si>
    <t>Vaccum Cleaner</t>
  </si>
  <si>
    <t>Noticeboard (Office)</t>
  </si>
  <si>
    <t>Posts - Shortfield Common</t>
  </si>
  <si>
    <t>Condolence book</t>
  </si>
  <si>
    <t>Flag Cravat</t>
  </si>
  <si>
    <t>Wood carving - Owl</t>
  </si>
  <si>
    <t>Batteries VAS</t>
  </si>
  <si>
    <t>Wetpour - Swing sets</t>
  </si>
  <si>
    <t>Roundabout guard/wetpour patch</t>
  </si>
  <si>
    <t>Bench by Football field</t>
  </si>
  <si>
    <t>Laptop</t>
  </si>
  <si>
    <t>Strimmer</t>
  </si>
  <si>
    <t>Signage of bund and Hollowdene &amp; Frensham gate sign</t>
  </si>
  <si>
    <t>Wood carving - Squirrel</t>
  </si>
  <si>
    <t>TV and camera</t>
  </si>
  <si>
    <t>Whiteboard</t>
  </si>
  <si>
    <t>Flipchart</t>
  </si>
  <si>
    <t>Ukraine Flag</t>
  </si>
  <si>
    <t>Loft Ladder</t>
  </si>
  <si>
    <t>Trowels &amp; Knee pads</t>
  </si>
  <si>
    <t>Office Shredder</t>
  </si>
  <si>
    <t xml:space="preserve">War Memorial </t>
  </si>
  <si>
    <t>Aquistion Date</t>
  </si>
  <si>
    <t>from 1936</t>
  </si>
  <si>
    <t>pre-2000</t>
  </si>
  <si>
    <t>2008/2014</t>
  </si>
  <si>
    <t>2011 &amp; 2018</t>
  </si>
  <si>
    <t>yr 2011</t>
  </si>
  <si>
    <t>yr 2012</t>
  </si>
  <si>
    <t>16/17 to 18/19</t>
  </si>
  <si>
    <t>17.08.17</t>
  </si>
  <si>
    <t>10.01.18</t>
  </si>
  <si>
    <t>15.03.18/16.05.18</t>
  </si>
  <si>
    <t>15.03.18</t>
  </si>
  <si>
    <t>22.06.18</t>
  </si>
  <si>
    <t>02.08.18/20.09.18</t>
  </si>
  <si>
    <t>06.09.18</t>
  </si>
  <si>
    <t>17.10.18</t>
  </si>
  <si>
    <t>07.03.19</t>
  </si>
  <si>
    <t>06.06.19</t>
  </si>
  <si>
    <t>05.08.19</t>
  </si>
  <si>
    <t>23.08.19</t>
  </si>
  <si>
    <t>28.10.19</t>
  </si>
  <si>
    <t>11.08.2020</t>
  </si>
  <si>
    <t>13.11.2020</t>
  </si>
  <si>
    <t>06.01.21</t>
  </si>
  <si>
    <t>18.02.21</t>
  </si>
  <si>
    <t>04.03.2021</t>
  </si>
  <si>
    <t>08.03.2021</t>
  </si>
  <si>
    <t>22.03.2021</t>
  </si>
  <si>
    <t>13.04.2021</t>
  </si>
  <si>
    <t>28.07.2021</t>
  </si>
  <si>
    <t>09.09.2021</t>
  </si>
  <si>
    <t>02.06.2021</t>
  </si>
  <si>
    <t>30.06.2021</t>
  </si>
  <si>
    <t>02.09.2021</t>
  </si>
  <si>
    <t>22.09.2021</t>
  </si>
  <si>
    <t>27.09.2021</t>
  </si>
  <si>
    <t>30.09.2021</t>
  </si>
  <si>
    <t>30.10.2021</t>
  </si>
  <si>
    <t>19.12.2021</t>
  </si>
  <si>
    <t>23.01.2022</t>
  </si>
  <si>
    <t>31.01.2022</t>
  </si>
  <si>
    <t>29.04.2022</t>
  </si>
  <si>
    <t>22.06.2022</t>
  </si>
  <si>
    <t>09.11.2022</t>
  </si>
  <si>
    <t>9.11.2022</t>
  </si>
  <si>
    <t>N/A</t>
  </si>
  <si>
    <t>Acquisition Cost</t>
  </si>
  <si>
    <t>Playground</t>
  </si>
  <si>
    <t>The Community Building</t>
  </si>
  <si>
    <t>Miscellaenous</t>
  </si>
  <si>
    <t>Jubilee (Millenium) circular bench</t>
  </si>
  <si>
    <t>Street Furniture</t>
  </si>
  <si>
    <t>Consisting of?</t>
  </si>
  <si>
    <t>Hollowdene Fencing southern boundary</t>
  </si>
  <si>
    <t>Defibrillator - cricket club</t>
  </si>
  <si>
    <t>Defibrillator - cabinet cricket club</t>
  </si>
  <si>
    <t>Defibrillator &amp; cabinet - Sandy Lane</t>
  </si>
  <si>
    <t>Managed Assets</t>
  </si>
  <si>
    <t>Replacement cost</t>
  </si>
  <si>
    <t xml:space="preserve">Bench - Marmax products, Village Shop </t>
  </si>
  <si>
    <t>27.09.2023</t>
  </si>
  <si>
    <t>Location</t>
  </si>
  <si>
    <t>Dog Waste Bin x 3</t>
  </si>
  <si>
    <t>KEEP DETAILS BUT REMOVE COSTS?</t>
  </si>
  <si>
    <t>last valued 2023</t>
  </si>
  <si>
    <t>18 benches</t>
  </si>
  <si>
    <t>PC Computer &amp; HP printer</t>
  </si>
  <si>
    <t>We provide the courts - The Tennis Club paid for these last time and should if they need replacment.</t>
  </si>
  <si>
    <t>Suggest this will last a long time and, if damaged, we should claim from insurance</t>
  </si>
  <si>
    <t>Last fence was up for 40+ years. It's only the wwire that would require replacement and this can be fond from reserves or maintenance budget.</t>
  </si>
  <si>
    <t>Not all will fail at the same time. Suggest this is either a maintenance task for individual signs or a change in signage</t>
  </si>
  <si>
    <t>Not sure if this would be replaced over time. I think this forms a part of the replacement Play Area and should be justified within that project</t>
  </si>
  <si>
    <t>Yes - should be depreciated and reserve created</t>
  </si>
  <si>
    <t>???</t>
  </si>
  <si>
    <t>Won't be replaced. Was done on the back of diseased tree felled.</t>
  </si>
  <si>
    <t>There is already a maintenance budget for replacing a small number of posts each year but I think this should be discussed as all posts will deteriate at a similar rate.</t>
  </si>
  <si>
    <t>I don't think this is needed</t>
  </si>
  <si>
    <t>Take Out</t>
  </si>
  <si>
    <t>Not enough replacement cost to worry about</t>
  </si>
  <si>
    <t>I don't think TV is needed - Camera is not enough cost to worry about</t>
  </si>
  <si>
    <t xml:space="preserve">10 on rec top bank (Plain, Graham Senior, Antony Benny,  Richard Taphouse, Fayre, Harry Dene &amp; Ted Cooper, Cricket and Tennis Club, Ivan Hills, John &amp; Paul Thayer, SCC &amp; Fayre. Kate Shipton and John Storrey bottom of rec, 3 x playground, 2 x picnic benches , Memorial bench Shortfield Common. 
I think these should be replaced as and when rather than a reserve created as not all would be replaced                              </t>
  </si>
  <si>
    <t>XXX</t>
  </si>
  <si>
    <t>2 x dog waste, Tilford Road (opposite Ana Pet n Tac &amp; Opposite Grange Road) 5 x Hollowdene Rec
Yes - should be depreciated and reserve created</t>
  </si>
  <si>
    <t>Hamlash Lane, Office, Rec, St. Mary's, Rushmoor
Yes - should be depreciated and reserve created</t>
  </si>
  <si>
    <t xml:space="preserve">Assume by Sweet Chestnut
I think these should be replaced as and when rather than a reserve created as not all would be replaced     </t>
  </si>
  <si>
    <t>Dog waste bin St. Mary's and one replacement on the rec.
Yes - should be depreciated and reserve created</t>
  </si>
  <si>
    <t>Replacement for playground area and dog waste bin on shortfield
Yes - should be depreciated and reserve created</t>
  </si>
  <si>
    <t>Patricia Thayer bench on bank at top of rec
Is this a memorial bench ? If so we should request from original contributors</t>
  </si>
  <si>
    <t>Paid for by the Bowls Club</t>
  </si>
  <si>
    <t>Viners Bridge, 2xSandy Lane
Yes - should be depreciated and reserve created</t>
  </si>
  <si>
    <t>Hollowdene Recreation Ground
Yes - should be depreciated and reserve created</t>
  </si>
  <si>
    <t>Memorial bench for Reed
Is this a memorial bench ? If so we should request from original contributors</t>
  </si>
  <si>
    <t>Is this a memorial bench ? If so we should request from original contributors</t>
  </si>
  <si>
    <t>x5 Yes - should be depreciated and reserve created</t>
  </si>
  <si>
    <t>Assume Church (not sure cost accurately reflects)
Yes - should be depreciated and reserve created</t>
  </si>
  <si>
    <t>Assume Village Shop
Yes - should be depreciated and reserve created</t>
  </si>
  <si>
    <t>Batteries are not usually assetts but are general maintenance</t>
  </si>
  <si>
    <t>Not sure if this would be replaced over time. I think this forms a part of the replacement Play Area and should be justified within that project.</t>
  </si>
  <si>
    <r>
      <t>What is this? Fiona to shed some light</t>
    </r>
    <r>
      <rPr>
        <sz val="11"/>
        <color rgb="FFFF0000"/>
        <rFont val="Arial"/>
        <family val="2"/>
      </rPr>
      <t>Film camera currently with David Fairhead. I have requested return and we may 'rent' out. Not sure the value of replacing. Info needed.</t>
    </r>
  </si>
  <si>
    <t>Football Goals</t>
  </si>
  <si>
    <t xml:space="preserve">Always been part of the playground and should be kept as part of project. Much used </t>
  </si>
  <si>
    <t xml:space="preserve"> historic post and should be retained</t>
  </si>
  <si>
    <t xml:space="preserve"> Provided laptop backed up and large printer in situ, I wouldn't replace</t>
  </si>
  <si>
    <t>Registered common land under PC ownership</t>
  </si>
  <si>
    <t>3 x Kissing  Gates</t>
  </si>
  <si>
    <t>Salt Bins x 5</t>
  </si>
  <si>
    <t>FIXED ASSET REGISTER 2025-26</t>
  </si>
  <si>
    <t xml:space="preserve">Dog Waste Bin </t>
  </si>
  <si>
    <t>16.12.2025</t>
  </si>
  <si>
    <t>Rustic Bench - Shortfield Common</t>
  </si>
  <si>
    <t>Interpretation Panel</t>
  </si>
  <si>
    <t>26.10.2025</t>
  </si>
  <si>
    <t>04.07.2025</t>
  </si>
  <si>
    <t xml:space="preserve">Approved 11/02/26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</si>
</sst>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&quot;£&quot;#,##0"/>
    <numFmt numFmtId="165" formatCode="#,##0;\(#,##0\)"/>
    <numFmt numFmtId="166" formatCode="#,##0.00;\(#,##0.00\)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1"/>
      <color theme="7" tint="-0.249977111117893"/>
      <name val="Arial"/>
      <family val="2"/>
    </font>
    <font>
      <sz val="11"/>
      <color rgb="FFFF0000"/>
      <name val="Arial"/>
      <family val="2"/>
    </font>
    <font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7"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1" fillId="0" borderId="20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5" xfId="0" applyFont="1" applyBorder="1" applyAlignment="1">
      <alignment horizontal="centerContinuous" vertical="top"/>
    </xf>
    <xf numFmtId="0" fontId="10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centerContinuous" vertical="top"/>
    </xf>
    <xf numFmtId="0" fontId="8" fillId="0" borderId="6" xfId="0" applyFont="1" applyBorder="1" applyAlignment="1">
      <alignment horizontal="centerContinuous" vertical="top"/>
    </xf>
    <xf numFmtId="0" fontId="8" fillId="0" borderId="0" xfId="0" applyFont="1" applyAlignment="1">
      <alignment horizontal="centerContinuous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12" xfId="0" applyFont="1" applyBorder="1" applyAlignment="1">
      <alignment horizontal="center" vertical="top"/>
    </xf>
    <xf numFmtId="0" fontId="10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right" vertical="top"/>
    </xf>
    <xf numFmtId="0" fontId="6" fillId="0" borderId="13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2" fillId="0" borderId="4" xfId="0" applyFont="1" applyBorder="1" applyAlignment="1">
      <alignment vertical="top"/>
    </xf>
    <xf numFmtId="0" fontId="8" fillId="0" borderId="10" xfId="0" applyFont="1" applyBorder="1" applyAlignment="1">
      <alignment horizontal="left" vertical="top"/>
    </xf>
    <xf numFmtId="165" fontId="2" fillId="0" borderId="10" xfId="1" applyNumberFormat="1" applyFont="1" applyBorder="1" applyAlignment="1">
      <alignment vertical="top"/>
    </xf>
    <xf numFmtId="165" fontId="2" fillId="0" borderId="10" xfId="2" applyNumberFormat="1" applyFont="1" applyBorder="1" applyAlignment="1">
      <alignment vertical="top"/>
    </xf>
    <xf numFmtId="165" fontId="8" fillId="0" borderId="10" xfId="0" applyNumberFormat="1" applyFont="1" applyBorder="1" applyAlignment="1">
      <alignment horizontal="right" vertical="top"/>
    </xf>
    <xf numFmtId="165" fontId="2" fillId="0" borderId="10" xfId="2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8" fillId="0" borderId="8" xfId="0" applyFont="1" applyBorder="1" applyAlignment="1">
      <alignment horizontal="left" vertical="top"/>
    </xf>
    <xf numFmtId="165" fontId="2" fillId="0" borderId="8" xfId="2" applyNumberFormat="1" applyFont="1" applyBorder="1" applyAlignment="1">
      <alignment vertical="top"/>
    </xf>
    <xf numFmtId="165" fontId="2" fillId="0" borderId="8" xfId="1" applyNumberFormat="1" applyFont="1" applyBorder="1" applyAlignment="1">
      <alignment vertical="top"/>
    </xf>
    <xf numFmtId="0" fontId="8" fillId="0" borderId="15" xfId="0" applyFont="1" applyBorder="1" applyAlignment="1">
      <alignment vertical="top"/>
    </xf>
    <xf numFmtId="17" fontId="8" fillId="0" borderId="8" xfId="0" applyNumberFormat="1" applyFont="1" applyBorder="1" applyAlignment="1">
      <alignment horizontal="left" vertical="top"/>
    </xf>
    <xf numFmtId="0" fontId="8" fillId="0" borderId="8" xfId="0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17" fontId="8" fillId="0" borderId="9" xfId="0" applyNumberFormat="1" applyFont="1" applyBorder="1" applyAlignment="1">
      <alignment horizontal="left" vertical="top"/>
    </xf>
    <xf numFmtId="165" fontId="2" fillId="0" borderId="9" xfId="2" applyNumberFormat="1" applyFont="1" applyBorder="1" applyAlignment="1">
      <alignment vertical="top"/>
    </xf>
    <xf numFmtId="165" fontId="2" fillId="0" borderId="9" xfId="1" applyNumberFormat="1" applyFont="1" applyBorder="1" applyAlignment="1">
      <alignment vertical="top"/>
    </xf>
    <xf numFmtId="17" fontId="8" fillId="0" borderId="10" xfId="0" applyNumberFormat="1" applyFont="1" applyBorder="1" applyAlignment="1">
      <alignment horizontal="left" vertical="top"/>
    </xf>
    <xf numFmtId="0" fontId="2" fillId="0" borderId="8" xfId="0" quotePrefix="1" applyFont="1" applyBorder="1" applyAlignment="1">
      <alignment vertical="top"/>
    </xf>
    <xf numFmtId="165" fontId="2" fillId="0" borderId="8" xfId="2" applyNumberFormat="1" applyFont="1" applyFill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165" fontId="8" fillId="0" borderId="10" xfId="2" applyNumberFormat="1" applyFont="1" applyBorder="1" applyAlignment="1">
      <alignment horizontal="right" vertical="top"/>
    </xf>
    <xf numFmtId="165" fontId="3" fillId="0" borderId="8" xfId="2" applyNumberFormat="1" applyFont="1" applyFill="1" applyBorder="1" applyAlignment="1">
      <alignment vertical="top"/>
    </xf>
    <xf numFmtId="166" fontId="2" fillId="0" borderId="8" xfId="2" applyNumberFormat="1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165" fontId="8" fillId="0" borderId="8" xfId="0" applyNumberFormat="1" applyFont="1" applyBorder="1" applyAlignment="1">
      <alignment vertical="top"/>
    </xf>
    <xf numFmtId="165" fontId="2" fillId="0" borderId="8" xfId="1" applyNumberFormat="1" applyFont="1" applyFill="1" applyBorder="1" applyAlignment="1">
      <alignment vertical="top"/>
    </xf>
    <xf numFmtId="0" fontId="11" fillId="0" borderId="0" xfId="0" applyFont="1" applyAlignment="1">
      <alignment vertical="top"/>
    </xf>
    <xf numFmtId="164" fontId="11" fillId="0" borderId="0" xfId="0" applyNumberFormat="1" applyFont="1" applyAlignment="1">
      <alignment vertical="top"/>
    </xf>
    <xf numFmtId="0" fontId="4" fillId="0" borderId="4" xfId="0" applyFont="1" applyBorder="1" applyAlignment="1">
      <alignment vertical="top"/>
    </xf>
    <xf numFmtId="17" fontId="11" fillId="0" borderId="9" xfId="0" applyNumberFormat="1" applyFont="1" applyBorder="1" applyAlignment="1">
      <alignment horizontal="left" vertical="top"/>
    </xf>
    <xf numFmtId="165" fontId="4" fillId="0" borderId="9" xfId="2" applyNumberFormat="1" applyFont="1" applyBorder="1" applyAlignment="1">
      <alignment vertical="top"/>
    </xf>
    <xf numFmtId="165" fontId="4" fillId="0" borderId="9" xfId="1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165" fontId="2" fillId="0" borderId="10" xfId="2" applyNumberFormat="1" applyFont="1" applyBorder="1" applyAlignment="1">
      <alignment horizontal="center" vertical="top"/>
    </xf>
    <xf numFmtId="165" fontId="2" fillId="0" borderId="27" xfId="2" applyNumberFormat="1" applyFont="1" applyBorder="1" applyAlignment="1">
      <alignment vertical="top"/>
    </xf>
    <xf numFmtId="0" fontId="2" fillId="0" borderId="8" xfId="0" applyFont="1" applyBorder="1" applyAlignment="1">
      <alignment horizontal="left" vertical="top"/>
    </xf>
    <xf numFmtId="165" fontId="11" fillId="0" borderId="28" xfId="0" applyNumberFormat="1" applyFont="1" applyBorder="1" applyAlignment="1">
      <alignment vertical="top"/>
    </xf>
    <xf numFmtId="165" fontId="11" fillId="0" borderId="29" xfId="0" applyNumberFormat="1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14" xfId="0" applyFont="1" applyBorder="1" applyAlignment="1">
      <alignment horizontal="right" vertical="top"/>
    </xf>
    <xf numFmtId="0" fontId="8" fillId="0" borderId="15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8" fillId="0" borderId="17" xfId="0" applyFont="1" applyBorder="1" applyAlignment="1">
      <alignment horizontal="right" vertical="top"/>
    </xf>
    <xf numFmtId="0" fontId="8" fillId="0" borderId="18" xfId="0" applyFont="1" applyBorder="1" applyAlignment="1">
      <alignment horizontal="right" vertical="top"/>
    </xf>
    <xf numFmtId="165" fontId="2" fillId="0" borderId="15" xfId="2" applyNumberFormat="1" applyFont="1" applyBorder="1" applyAlignment="1">
      <alignment horizontal="right" vertical="top"/>
    </xf>
    <xf numFmtId="165" fontId="2" fillId="0" borderId="19" xfId="2" applyNumberFormat="1" applyFont="1" applyBorder="1" applyAlignment="1">
      <alignment horizontal="right" vertical="top"/>
    </xf>
    <xf numFmtId="0" fontId="8" fillId="0" borderId="25" xfId="0" applyFont="1" applyBorder="1" applyAlignment="1">
      <alignment horizontal="right" vertical="top"/>
    </xf>
    <xf numFmtId="0" fontId="11" fillId="0" borderId="15" xfId="0" applyFont="1" applyBorder="1" applyAlignment="1">
      <alignment horizontal="right" vertical="top"/>
    </xf>
    <xf numFmtId="165" fontId="4" fillId="0" borderId="19" xfId="2" applyNumberFormat="1" applyFont="1" applyBorder="1" applyAlignment="1">
      <alignment horizontal="right" vertical="top"/>
    </xf>
    <xf numFmtId="0" fontId="8" fillId="0" borderId="26" xfId="0" applyFont="1" applyBorder="1" applyAlignment="1">
      <alignment horizontal="right" vertical="top"/>
    </xf>
    <xf numFmtId="0" fontId="13" fillId="0" borderId="0" xfId="0" applyFont="1" applyAlignment="1">
      <alignment vertical="top"/>
    </xf>
    <xf numFmtId="165" fontId="2" fillId="0" borderId="0" xfId="2" applyNumberFormat="1" applyFont="1" applyFill="1" applyBorder="1" applyAlignment="1">
      <alignment vertical="top"/>
    </xf>
    <xf numFmtId="0" fontId="8" fillId="0" borderId="8" xfId="0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8" fillId="0" borderId="19" xfId="0" applyFont="1" applyBorder="1" applyAlignment="1">
      <alignment horizontal="right" vertical="top"/>
    </xf>
    <xf numFmtId="17" fontId="8" fillId="0" borderId="0" xfId="0" applyNumberFormat="1" applyFont="1" applyAlignment="1">
      <alignment horizontal="left" vertical="top"/>
    </xf>
    <xf numFmtId="165" fontId="2" fillId="0" borderId="0" xfId="1" applyNumberFormat="1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165" fontId="2" fillId="0" borderId="0" xfId="2" applyNumberFormat="1" applyFont="1" applyBorder="1" applyAlignment="1">
      <alignment vertical="top"/>
    </xf>
    <xf numFmtId="165" fontId="2" fillId="0" borderId="0" xfId="1" applyNumberFormat="1" applyFont="1" applyBorder="1" applyAlignment="1">
      <alignment vertical="top"/>
    </xf>
    <xf numFmtId="165" fontId="2" fillId="0" borderId="0" xfId="2" applyNumberFormat="1" applyFont="1" applyBorder="1" applyAlignment="1">
      <alignment horizontal="right" vertical="top"/>
    </xf>
    <xf numFmtId="0" fontId="8" fillId="0" borderId="24" xfId="0" applyFont="1" applyBorder="1" applyAlignment="1">
      <alignment horizontal="right"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2" applyNumberFormat="1" applyFont="1" applyBorder="1" applyAlignment="1">
      <alignment vertical="top"/>
    </xf>
    <xf numFmtId="0" fontId="8" fillId="0" borderId="27" xfId="0" applyFont="1" applyBorder="1" applyAlignment="1">
      <alignment horizontal="left" vertical="top"/>
    </xf>
    <xf numFmtId="165" fontId="2" fillId="0" borderId="30" xfId="1" applyNumberFormat="1" applyFont="1" applyBorder="1" applyAlignment="1">
      <alignment vertical="top"/>
    </xf>
    <xf numFmtId="165" fontId="2" fillId="0" borderId="30" xfId="2" applyNumberFormat="1" applyFont="1" applyBorder="1" applyAlignment="1">
      <alignment vertical="top"/>
    </xf>
    <xf numFmtId="165" fontId="2" fillId="0" borderId="4" xfId="2" applyNumberFormat="1" applyFont="1" applyBorder="1" applyAlignment="1">
      <alignment vertical="top"/>
    </xf>
    <xf numFmtId="0" fontId="2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165" fontId="15" fillId="0" borderId="8" xfId="1" applyNumberFormat="1" applyFont="1" applyBorder="1"/>
    <xf numFmtId="165" fontId="15" fillId="0" borderId="8" xfId="2" applyNumberFormat="1" applyFont="1" applyBorder="1"/>
    <xf numFmtId="0" fontId="12" fillId="2" borderId="21" xfId="0" applyFont="1" applyFill="1" applyBorder="1" applyAlignment="1">
      <alignment horizontal="left" vertical="top"/>
    </xf>
    <xf numFmtId="0" fontId="0" fillId="0" borderId="22" xfId="0" applyBorder="1" applyAlignment="1">
      <alignment vertical="top"/>
    </xf>
    <xf numFmtId="0" fontId="5" fillId="2" borderId="21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/>
    </xf>
    <xf numFmtId="0" fontId="0" fillId="0" borderId="24" xfId="0" applyBorder="1" applyAlignment="1">
      <alignment vertical="top"/>
    </xf>
  </cellXfs>
  <cellStyles count="3">
    <cellStyle name="Currency" xfId="1" builtinId="4"/>
    <cellStyle name="Currency [0]" xfId="2" builtinId="7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="70" zoomScaleNormal="70"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A95" sqref="A95"/>
    </sheetView>
  </sheetViews>
  <sheetFormatPr defaultColWidth="8.88671875" defaultRowHeight="13.8" x14ac:dyDescent="0.3"/>
  <cols>
    <col min="1" max="1" width="45.44140625" style="16" bestFit="1" customWidth="1"/>
    <col min="2" max="2" width="18.44140625" style="17" bestFit="1" customWidth="1"/>
    <col min="3" max="3" width="20.6640625" style="16" bestFit="1" customWidth="1"/>
    <col min="4" max="4" width="14.5546875" style="16" bestFit="1" customWidth="1"/>
    <col min="5" max="5" width="73.6640625" style="16" bestFit="1" customWidth="1"/>
    <col min="6" max="6" width="21.5546875" style="16" bestFit="1" customWidth="1"/>
    <col min="7" max="7" width="14.5546875" style="16" bestFit="1" customWidth="1"/>
    <col min="8" max="8" width="17.109375" style="16" customWidth="1"/>
    <col min="9" max="9" width="16.44140625" style="16" bestFit="1" customWidth="1"/>
    <col min="10" max="10" width="18.6640625" style="75" hidden="1" customWidth="1"/>
    <col min="11" max="11" width="104.109375" style="9" hidden="1" customWidth="1"/>
    <col min="12" max="16384" width="8.88671875" style="16"/>
  </cols>
  <sheetData>
    <row r="1" spans="1:11" ht="30" customHeight="1" thickBot="1" x14ac:dyDescent="0.35">
      <c r="A1" s="87"/>
      <c r="E1" s="18" t="s">
        <v>13</v>
      </c>
    </row>
    <row r="2" spans="1:11" ht="30" customHeight="1" thickBot="1" x14ac:dyDescent="0.35">
      <c r="A2" s="19" t="s">
        <v>175</v>
      </c>
      <c r="B2" s="20"/>
      <c r="C2" s="21"/>
      <c r="D2" s="22"/>
      <c r="E2" s="22"/>
      <c r="F2" s="22"/>
      <c r="G2" s="22"/>
      <c r="H2" s="23"/>
      <c r="I2" s="23"/>
    </row>
    <row r="3" spans="1:11" ht="30" customHeight="1" thickBot="1" x14ac:dyDescent="0.35">
      <c r="A3" s="24"/>
      <c r="B3" s="25"/>
      <c r="C3" s="24"/>
    </row>
    <row r="4" spans="1:11" s="32" customFormat="1" ht="35.4" thickBot="1" x14ac:dyDescent="0.35">
      <c r="A4" s="26"/>
      <c r="B4" s="27" t="s">
        <v>69</v>
      </c>
      <c r="C4" s="28" t="s">
        <v>115</v>
      </c>
      <c r="D4" s="29" t="s">
        <v>2</v>
      </c>
      <c r="E4" s="29" t="s">
        <v>1</v>
      </c>
      <c r="F4" s="29" t="s">
        <v>4</v>
      </c>
      <c r="G4" s="29" t="s">
        <v>3</v>
      </c>
      <c r="H4" s="29" t="s">
        <v>0</v>
      </c>
      <c r="I4" s="30" t="s">
        <v>127</v>
      </c>
      <c r="J4" s="29" t="s">
        <v>14</v>
      </c>
      <c r="K4" s="31" t="s">
        <v>130</v>
      </c>
    </row>
    <row r="5" spans="1:11" s="32" customFormat="1" ht="30" customHeight="1" thickTop="1" thickBot="1" x14ac:dyDescent="0.35">
      <c r="A5" s="112" t="s">
        <v>15</v>
      </c>
      <c r="B5" s="113"/>
      <c r="C5" s="113"/>
      <c r="D5" s="113"/>
      <c r="E5" s="113"/>
      <c r="F5" s="113"/>
      <c r="G5" s="113"/>
      <c r="H5" s="113"/>
      <c r="I5" s="113"/>
      <c r="J5" s="113"/>
      <c r="K5" s="10"/>
    </row>
    <row r="6" spans="1:11" ht="30" customHeight="1" thickTop="1" x14ac:dyDescent="0.3">
      <c r="A6" s="33" t="s">
        <v>15</v>
      </c>
      <c r="B6" s="34">
        <v>1935</v>
      </c>
      <c r="C6" s="35">
        <v>1</v>
      </c>
      <c r="D6" s="35">
        <v>1</v>
      </c>
      <c r="E6" s="36">
        <v>0</v>
      </c>
      <c r="F6" s="36">
        <v>0</v>
      </c>
      <c r="G6" s="36">
        <f t="shared" ref="G6:G14" si="0">SUM(D6:F6)</f>
        <v>1</v>
      </c>
      <c r="H6" s="37">
        <f>SUM(D6)</f>
        <v>1</v>
      </c>
      <c r="I6" s="38">
        <v>0</v>
      </c>
      <c r="J6" s="76"/>
      <c r="K6" s="11"/>
    </row>
    <row r="7" spans="1:11" ht="30" customHeight="1" x14ac:dyDescent="0.3">
      <c r="A7" s="39" t="s">
        <v>16</v>
      </c>
      <c r="B7" s="40" t="s">
        <v>70</v>
      </c>
      <c r="C7" s="41">
        <v>140000</v>
      </c>
      <c r="D7" s="42">
        <v>630000</v>
      </c>
      <c r="E7" s="41">
        <v>0</v>
      </c>
      <c r="F7" s="41">
        <v>0</v>
      </c>
      <c r="G7" s="41">
        <f t="shared" si="0"/>
        <v>630000</v>
      </c>
      <c r="H7" s="41">
        <v>845946</v>
      </c>
      <c r="I7" s="41">
        <v>1309440</v>
      </c>
      <c r="J7" s="77"/>
      <c r="K7" s="12" t="s">
        <v>133</v>
      </c>
    </row>
    <row r="8" spans="1:11" ht="30" customHeight="1" x14ac:dyDescent="0.3">
      <c r="A8" s="39" t="s">
        <v>18</v>
      </c>
      <c r="B8" s="40">
        <v>2004</v>
      </c>
      <c r="C8" s="52">
        <v>25000</v>
      </c>
      <c r="D8" s="60">
        <v>47716</v>
      </c>
      <c r="E8" s="52">
        <v>0</v>
      </c>
      <c r="F8" s="52">
        <v>0</v>
      </c>
      <c r="G8" s="52">
        <f t="shared" si="0"/>
        <v>47716</v>
      </c>
      <c r="H8" s="52">
        <v>64071</v>
      </c>
      <c r="I8" s="52">
        <v>64000</v>
      </c>
      <c r="J8" s="77"/>
      <c r="K8" s="12" t="s">
        <v>132</v>
      </c>
    </row>
    <row r="9" spans="1:11" ht="30" customHeight="1" x14ac:dyDescent="0.3">
      <c r="A9" s="39" t="s">
        <v>19</v>
      </c>
      <c r="B9" s="40" t="s">
        <v>71</v>
      </c>
      <c r="C9" s="52">
        <v>500</v>
      </c>
      <c r="D9" s="60">
        <v>2578</v>
      </c>
      <c r="E9" s="52">
        <v>0</v>
      </c>
      <c r="F9" s="52">
        <v>0</v>
      </c>
      <c r="G9" s="52">
        <f t="shared" si="0"/>
        <v>2578</v>
      </c>
      <c r="H9" s="52">
        <v>2164</v>
      </c>
      <c r="I9" s="52">
        <v>2000</v>
      </c>
      <c r="J9" s="77"/>
      <c r="K9" s="12"/>
    </row>
    <row r="10" spans="1:11" ht="30" customHeight="1" x14ac:dyDescent="0.3">
      <c r="A10" s="39" t="s">
        <v>52</v>
      </c>
      <c r="B10" s="44" t="s">
        <v>98</v>
      </c>
      <c r="C10" s="41">
        <v>500</v>
      </c>
      <c r="D10" s="42">
        <v>0</v>
      </c>
      <c r="E10" s="41">
        <v>500</v>
      </c>
      <c r="F10" s="41">
        <v>0</v>
      </c>
      <c r="G10" s="41">
        <f t="shared" si="0"/>
        <v>500</v>
      </c>
      <c r="H10" s="41">
        <v>500</v>
      </c>
      <c r="I10" s="41">
        <v>500</v>
      </c>
      <c r="J10" s="77">
        <v>0</v>
      </c>
      <c r="K10" s="12" t="s">
        <v>143</v>
      </c>
    </row>
    <row r="11" spans="1:11" ht="30" customHeight="1" x14ac:dyDescent="0.3">
      <c r="A11" s="39" t="s">
        <v>43</v>
      </c>
      <c r="B11" s="40" t="s">
        <v>89</v>
      </c>
      <c r="C11" s="45">
        <v>10672</v>
      </c>
      <c r="D11" s="42">
        <v>10672</v>
      </c>
      <c r="E11" s="41">
        <v>0</v>
      </c>
      <c r="F11" s="41">
        <v>0</v>
      </c>
      <c r="G11" s="41">
        <f t="shared" si="0"/>
        <v>10672</v>
      </c>
      <c r="H11" s="41">
        <f>SUM(E11:G11)</f>
        <v>10672</v>
      </c>
      <c r="I11" s="41">
        <f>SUM(F11:H11)</f>
        <v>21344</v>
      </c>
      <c r="J11" s="77">
        <v>0</v>
      </c>
      <c r="K11" s="12" t="s">
        <v>136</v>
      </c>
    </row>
    <row r="12" spans="1:11" ht="30" customHeight="1" x14ac:dyDescent="0.3">
      <c r="A12" s="39" t="s">
        <v>44</v>
      </c>
      <c r="B12" s="40" t="s">
        <v>90</v>
      </c>
      <c r="C12" s="45">
        <v>756.56</v>
      </c>
      <c r="D12" s="42">
        <v>757</v>
      </c>
      <c r="E12" s="41">
        <v>0</v>
      </c>
      <c r="F12" s="41">
        <v>0</v>
      </c>
      <c r="G12" s="41">
        <f t="shared" si="0"/>
        <v>757</v>
      </c>
      <c r="H12" s="41">
        <f>SUM(E12:G12)</f>
        <v>757</v>
      </c>
      <c r="I12" s="41">
        <f>SUM(F12:H12)</f>
        <v>1514</v>
      </c>
      <c r="J12" s="77">
        <v>0</v>
      </c>
      <c r="K12" s="12" t="s">
        <v>137</v>
      </c>
    </row>
    <row r="13" spans="1:11" ht="30" customHeight="1" x14ac:dyDescent="0.3">
      <c r="A13" s="39" t="s">
        <v>122</v>
      </c>
      <c r="B13" s="44" t="s">
        <v>97</v>
      </c>
      <c r="C13" s="41">
        <v>5976</v>
      </c>
      <c r="D13" s="42">
        <v>0</v>
      </c>
      <c r="E13" s="41">
        <v>5976</v>
      </c>
      <c r="F13" s="41">
        <v>0</v>
      </c>
      <c r="G13" s="41">
        <f t="shared" si="0"/>
        <v>5976</v>
      </c>
      <c r="H13" s="41">
        <v>5976</v>
      </c>
      <c r="I13" s="41">
        <v>5976</v>
      </c>
      <c r="J13" s="77">
        <v>0</v>
      </c>
      <c r="K13" s="12" t="s">
        <v>138</v>
      </c>
    </row>
    <row r="14" spans="1:11" ht="30" customHeight="1" thickBot="1" x14ac:dyDescent="0.35">
      <c r="A14" s="46" t="s">
        <v>59</v>
      </c>
      <c r="B14" s="47" t="s">
        <v>105</v>
      </c>
      <c r="C14" s="48">
        <v>458</v>
      </c>
      <c r="D14" s="49">
        <v>0</v>
      </c>
      <c r="E14" s="48">
        <v>458</v>
      </c>
      <c r="F14" s="48"/>
      <c r="G14" s="48">
        <f t="shared" si="0"/>
        <v>458</v>
      </c>
      <c r="H14" s="48">
        <v>458</v>
      </c>
      <c r="I14" s="48">
        <v>458</v>
      </c>
      <c r="J14" s="78">
        <v>0</v>
      </c>
      <c r="K14" s="13" t="s">
        <v>139</v>
      </c>
    </row>
    <row r="15" spans="1:11" ht="30" customHeight="1" thickTop="1" thickBot="1" x14ac:dyDescent="0.35">
      <c r="A15" s="96"/>
      <c r="B15" s="94"/>
      <c r="C15" s="97"/>
      <c r="D15" s="98"/>
      <c r="E15" s="97"/>
      <c r="F15" s="97"/>
      <c r="G15" s="97"/>
      <c r="H15" s="97"/>
      <c r="I15" s="97">
        <f>SUM(I7:I14)</f>
        <v>1405232</v>
      </c>
      <c r="J15" s="100"/>
    </row>
    <row r="16" spans="1:11" ht="30" customHeight="1" thickTop="1" thickBot="1" x14ac:dyDescent="0.35">
      <c r="A16" s="114" t="s">
        <v>116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"/>
    </row>
    <row r="17" spans="1:11" ht="30" customHeight="1" thickTop="1" x14ac:dyDescent="0.3">
      <c r="A17" s="33" t="s">
        <v>17</v>
      </c>
      <c r="B17" s="50">
        <v>42278</v>
      </c>
      <c r="C17" s="36">
        <f>2300+3952</f>
        <v>6252</v>
      </c>
      <c r="D17" s="35">
        <v>6252</v>
      </c>
      <c r="E17" s="36">
        <v>0</v>
      </c>
      <c r="F17" s="36">
        <v>0</v>
      </c>
      <c r="G17" s="36">
        <f t="shared" ref="G17:G24" si="1">SUM(D17:F17)</f>
        <v>6252</v>
      </c>
      <c r="H17" s="36">
        <v>6094</v>
      </c>
      <c r="I17" s="38">
        <v>6000</v>
      </c>
      <c r="J17" s="79">
        <v>0</v>
      </c>
      <c r="K17" s="11" t="s">
        <v>166</v>
      </c>
    </row>
    <row r="18" spans="1:11" ht="30" customHeight="1" x14ac:dyDescent="0.3">
      <c r="A18" s="39" t="s">
        <v>20</v>
      </c>
      <c r="B18" s="44">
        <v>42186</v>
      </c>
      <c r="C18" s="41">
        <f>6941+360</f>
        <v>7301</v>
      </c>
      <c r="D18" s="42">
        <v>7301</v>
      </c>
      <c r="E18" s="41">
        <v>0</v>
      </c>
      <c r="F18" s="41">
        <v>0</v>
      </c>
      <c r="G18" s="41">
        <f t="shared" si="1"/>
        <v>7301</v>
      </c>
      <c r="H18" s="41">
        <v>9456</v>
      </c>
      <c r="I18" s="41">
        <v>9000</v>
      </c>
      <c r="J18" s="77" t="s">
        <v>142</v>
      </c>
      <c r="K18" s="11" t="s">
        <v>169</v>
      </c>
    </row>
    <row r="19" spans="1:11" ht="30" customHeight="1" x14ac:dyDescent="0.3">
      <c r="A19" s="51" t="s">
        <v>33</v>
      </c>
      <c r="B19" s="44" t="s">
        <v>79</v>
      </c>
      <c r="C19" s="41">
        <v>5010</v>
      </c>
      <c r="D19" s="42">
        <v>5010</v>
      </c>
      <c r="E19" s="41">
        <v>0</v>
      </c>
      <c r="F19" s="41">
        <v>0</v>
      </c>
      <c r="G19" s="41">
        <f t="shared" si="1"/>
        <v>5010</v>
      </c>
      <c r="H19" s="52">
        <v>0</v>
      </c>
      <c r="I19" s="41">
        <v>5000</v>
      </c>
      <c r="J19" s="77" t="s">
        <v>142</v>
      </c>
      <c r="K19" s="12" t="s">
        <v>141</v>
      </c>
    </row>
    <row r="20" spans="1:11" ht="30" customHeight="1" x14ac:dyDescent="0.3">
      <c r="A20" s="39" t="s">
        <v>41</v>
      </c>
      <c r="B20" s="44" t="s">
        <v>87</v>
      </c>
      <c r="C20" s="41">
        <v>1080</v>
      </c>
      <c r="D20" s="42">
        <v>1080</v>
      </c>
      <c r="E20" s="41">
        <v>0</v>
      </c>
      <c r="F20" s="41">
        <v>0</v>
      </c>
      <c r="G20" s="41">
        <f t="shared" si="1"/>
        <v>1080</v>
      </c>
      <c r="H20" s="41">
        <f>SUM(E20:G20)</f>
        <v>1080</v>
      </c>
      <c r="I20" s="41">
        <f>SUM(F20:H20)</f>
        <v>2160</v>
      </c>
      <c r="J20" s="77">
        <v>0</v>
      </c>
      <c r="K20" s="11" t="s">
        <v>140</v>
      </c>
    </row>
    <row r="21" spans="1:11" ht="30" customHeight="1" x14ac:dyDescent="0.3">
      <c r="A21" s="39" t="s">
        <v>37</v>
      </c>
      <c r="B21" s="44" t="s">
        <v>82</v>
      </c>
      <c r="C21" s="41">
        <f>634+635</f>
        <v>1269</v>
      </c>
      <c r="D21" s="42">
        <v>1269</v>
      </c>
      <c r="E21" s="41">
        <v>0</v>
      </c>
      <c r="F21" s="41">
        <v>0</v>
      </c>
      <c r="G21" s="41">
        <f t="shared" si="1"/>
        <v>1269</v>
      </c>
      <c r="H21" s="41">
        <v>0</v>
      </c>
      <c r="I21" s="41">
        <v>1300</v>
      </c>
      <c r="J21" s="77">
        <v>0</v>
      </c>
      <c r="K21" s="11" t="s">
        <v>140</v>
      </c>
    </row>
    <row r="22" spans="1:11" ht="30" customHeight="1" x14ac:dyDescent="0.3">
      <c r="A22" s="39" t="s">
        <v>54</v>
      </c>
      <c r="B22" s="44" t="s">
        <v>100</v>
      </c>
      <c r="C22" s="41">
        <v>6195</v>
      </c>
      <c r="D22" s="42">
        <v>0</v>
      </c>
      <c r="E22" s="41">
        <v>6195</v>
      </c>
      <c r="F22" s="41">
        <v>0</v>
      </c>
      <c r="G22" s="41">
        <f t="shared" si="1"/>
        <v>6195</v>
      </c>
      <c r="H22" s="41">
        <v>6195</v>
      </c>
      <c r="I22" s="41">
        <v>6195</v>
      </c>
      <c r="J22" s="77" t="s">
        <v>142</v>
      </c>
      <c r="K22" s="12" t="s">
        <v>141</v>
      </c>
    </row>
    <row r="23" spans="1:11" ht="30" customHeight="1" x14ac:dyDescent="0.3">
      <c r="A23" s="39" t="s">
        <v>55</v>
      </c>
      <c r="B23" s="44" t="s">
        <v>101</v>
      </c>
      <c r="C23" s="41">
        <v>1125</v>
      </c>
      <c r="D23" s="42">
        <v>0</v>
      </c>
      <c r="E23" s="41">
        <v>1125</v>
      </c>
      <c r="F23" s="41">
        <v>0</v>
      </c>
      <c r="G23" s="41">
        <f t="shared" si="1"/>
        <v>1125</v>
      </c>
      <c r="H23" s="41">
        <v>1125</v>
      </c>
      <c r="I23" s="41">
        <v>1125</v>
      </c>
      <c r="J23" s="77" t="s">
        <v>142</v>
      </c>
      <c r="K23" s="12" t="s">
        <v>141</v>
      </c>
    </row>
    <row r="24" spans="1:11" ht="30" customHeight="1" x14ac:dyDescent="0.3">
      <c r="A24" s="53" t="s">
        <v>60</v>
      </c>
      <c r="B24" s="44" t="s">
        <v>108</v>
      </c>
      <c r="C24" s="41">
        <v>450</v>
      </c>
      <c r="D24" s="42">
        <v>0</v>
      </c>
      <c r="E24" s="41">
        <v>450</v>
      </c>
      <c r="F24" s="41">
        <v>0</v>
      </c>
      <c r="G24" s="41">
        <f t="shared" si="1"/>
        <v>450</v>
      </c>
      <c r="H24" s="41">
        <v>450</v>
      </c>
      <c r="I24" s="41">
        <v>450</v>
      </c>
      <c r="J24" s="77" t="s">
        <v>142</v>
      </c>
      <c r="K24" s="12" t="s">
        <v>141</v>
      </c>
    </row>
    <row r="25" spans="1:11" ht="30" customHeight="1" thickBot="1" x14ac:dyDescent="0.35">
      <c r="A25" s="96"/>
      <c r="B25" s="94"/>
      <c r="C25" s="97"/>
      <c r="D25" s="98"/>
      <c r="E25" s="97"/>
      <c r="F25" s="97"/>
      <c r="G25" s="97"/>
      <c r="H25" s="97"/>
      <c r="I25" s="97">
        <f>SUM(I17:I24)</f>
        <v>31230</v>
      </c>
    </row>
    <row r="26" spans="1:11" ht="30" customHeight="1" thickTop="1" thickBot="1" x14ac:dyDescent="0.35">
      <c r="A26" s="114" t="s">
        <v>24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4"/>
    </row>
    <row r="27" spans="1:11" ht="30" customHeight="1" thickTop="1" x14ac:dyDescent="0.3">
      <c r="A27" s="54" t="s">
        <v>24</v>
      </c>
      <c r="B27" s="50">
        <v>40360</v>
      </c>
      <c r="C27" s="36">
        <v>1</v>
      </c>
      <c r="D27" s="35">
        <v>1</v>
      </c>
      <c r="E27" s="36">
        <v>0</v>
      </c>
      <c r="F27" s="36">
        <v>0</v>
      </c>
      <c r="G27" s="36">
        <f>SUM(D27:F27)</f>
        <v>1</v>
      </c>
      <c r="H27" s="55">
        <v>1</v>
      </c>
      <c r="I27" s="38">
        <v>0</v>
      </c>
      <c r="J27" s="79">
        <v>0</v>
      </c>
      <c r="K27" s="11" t="s">
        <v>172</v>
      </c>
    </row>
    <row r="28" spans="1:11" ht="30" customHeight="1" x14ac:dyDescent="0.3">
      <c r="A28" s="39" t="s">
        <v>29</v>
      </c>
      <c r="B28" s="44">
        <v>42522</v>
      </c>
      <c r="C28" s="41">
        <v>1912.31</v>
      </c>
      <c r="D28" s="42">
        <v>1912</v>
      </c>
      <c r="E28" s="41">
        <v>0</v>
      </c>
      <c r="F28" s="41">
        <v>0</v>
      </c>
      <c r="G28" s="41">
        <f>SUM(D28:F28)</f>
        <v>1912</v>
      </c>
      <c r="H28" s="41">
        <v>3120</v>
      </c>
      <c r="I28" s="41">
        <v>2700</v>
      </c>
      <c r="J28" s="77"/>
      <c r="K28" s="12" t="s">
        <v>170</v>
      </c>
    </row>
    <row r="29" spans="1:11" ht="30" customHeight="1" thickBot="1" x14ac:dyDescent="0.35">
      <c r="A29" s="39" t="s">
        <v>49</v>
      </c>
      <c r="B29" s="44" t="s">
        <v>95</v>
      </c>
      <c r="C29" s="41">
        <v>4848</v>
      </c>
      <c r="D29" s="42">
        <v>4808</v>
      </c>
      <c r="E29" s="41">
        <v>0</v>
      </c>
      <c r="F29" s="41">
        <v>0</v>
      </c>
      <c r="G29" s="41">
        <f>SUM(D29:F29)</f>
        <v>4808</v>
      </c>
      <c r="H29" s="41">
        <v>4808</v>
      </c>
      <c r="I29" s="41">
        <v>4808</v>
      </c>
      <c r="J29" s="80"/>
      <c r="K29" s="13" t="s">
        <v>144</v>
      </c>
    </row>
    <row r="30" spans="1:11" ht="30" customHeight="1" thickTop="1" thickBot="1" x14ac:dyDescent="0.35">
      <c r="A30" s="74"/>
      <c r="B30" s="94"/>
      <c r="C30" s="97"/>
      <c r="D30" s="98"/>
      <c r="E30" s="97"/>
      <c r="F30" s="97"/>
      <c r="G30" s="97"/>
      <c r="H30" s="97"/>
      <c r="I30" s="97">
        <f>SUM(I27:I29)</f>
        <v>7508</v>
      </c>
      <c r="J30" s="100"/>
    </row>
    <row r="31" spans="1:11" ht="30" customHeight="1" thickTop="1" thickBot="1" x14ac:dyDescent="0.35">
      <c r="A31" s="114" t="s">
        <v>117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4"/>
    </row>
    <row r="32" spans="1:11" ht="30" customHeight="1" thickTop="1" x14ac:dyDescent="0.3">
      <c r="A32" s="33" t="s">
        <v>25</v>
      </c>
      <c r="B32" s="50">
        <v>40634</v>
      </c>
      <c r="C32" s="36">
        <v>1</v>
      </c>
      <c r="D32" s="35">
        <v>1</v>
      </c>
      <c r="E32" s="36">
        <v>0</v>
      </c>
      <c r="F32" s="36">
        <v>0</v>
      </c>
      <c r="G32" s="36">
        <f t="shared" ref="G32:G49" si="2">SUM(D32:F32)</f>
        <v>1</v>
      </c>
      <c r="H32" s="36">
        <v>511239</v>
      </c>
      <c r="I32" s="36">
        <v>332310</v>
      </c>
      <c r="J32" s="76"/>
      <c r="K32" s="11" t="s">
        <v>133</v>
      </c>
    </row>
    <row r="33" spans="1:11" ht="30" customHeight="1" x14ac:dyDescent="0.3">
      <c r="A33" s="39" t="s">
        <v>135</v>
      </c>
      <c r="B33" s="40" t="s">
        <v>73</v>
      </c>
      <c r="C33" s="41">
        <v>1206</v>
      </c>
      <c r="D33" s="42">
        <v>1048</v>
      </c>
      <c r="E33" s="56">
        <v>0</v>
      </c>
      <c r="F33" s="56">
        <v>0</v>
      </c>
      <c r="G33" s="41">
        <f t="shared" si="2"/>
        <v>1048</v>
      </c>
      <c r="H33" s="41">
        <f>8116*(G33/(G33+G34))</f>
        <v>2300.0454299621415</v>
      </c>
      <c r="I33" s="41">
        <v>7500</v>
      </c>
      <c r="J33" s="77">
        <v>0</v>
      </c>
      <c r="K33" s="12" t="s">
        <v>171</v>
      </c>
    </row>
    <row r="34" spans="1:11" ht="30" customHeight="1" x14ac:dyDescent="0.3">
      <c r="A34" s="39" t="s">
        <v>23</v>
      </c>
      <c r="B34" s="40">
        <v>2013</v>
      </c>
      <c r="C34" s="41">
        <v>2650</v>
      </c>
      <c r="D34" s="42">
        <v>2650</v>
      </c>
      <c r="E34" s="41">
        <v>0</v>
      </c>
      <c r="F34" s="41">
        <v>0</v>
      </c>
      <c r="G34" s="41">
        <f t="shared" si="2"/>
        <v>2650</v>
      </c>
      <c r="H34" s="41">
        <f>8116*(G34/(G33+G34))</f>
        <v>5815.9545700378585</v>
      </c>
      <c r="I34" s="41">
        <v>3000</v>
      </c>
      <c r="J34" s="77" t="s">
        <v>142</v>
      </c>
      <c r="K34" s="12" t="s">
        <v>141</v>
      </c>
    </row>
    <row r="35" spans="1:11" ht="30" customHeight="1" x14ac:dyDescent="0.3">
      <c r="A35" s="39" t="s">
        <v>26</v>
      </c>
      <c r="B35" s="44" t="s">
        <v>74</v>
      </c>
      <c r="C35" s="41">
        <v>8527</v>
      </c>
      <c r="D35" s="42">
        <v>8527</v>
      </c>
      <c r="E35" s="41">
        <v>0</v>
      </c>
      <c r="F35" s="41">
        <v>0</v>
      </c>
      <c r="G35" s="41">
        <f t="shared" si="2"/>
        <v>8527</v>
      </c>
      <c r="H35" s="41">
        <v>8116</v>
      </c>
      <c r="I35" s="52">
        <v>8000</v>
      </c>
      <c r="J35" s="77"/>
      <c r="K35" s="12" t="s">
        <v>121</v>
      </c>
    </row>
    <row r="36" spans="1:11" ht="30" customHeight="1" x14ac:dyDescent="0.3">
      <c r="A36" s="39" t="s">
        <v>38</v>
      </c>
      <c r="B36" s="44" t="s">
        <v>84</v>
      </c>
      <c r="C36" s="41">
        <v>2450</v>
      </c>
      <c r="D36" s="42">
        <v>2450</v>
      </c>
      <c r="E36" s="41">
        <v>0</v>
      </c>
      <c r="F36" s="41">
        <v>0</v>
      </c>
      <c r="G36" s="41">
        <f t="shared" si="2"/>
        <v>2450</v>
      </c>
      <c r="H36" s="41">
        <v>0</v>
      </c>
      <c r="I36" s="41">
        <v>2500</v>
      </c>
      <c r="J36" s="77" t="s">
        <v>142</v>
      </c>
      <c r="K36" s="12" t="s">
        <v>141</v>
      </c>
    </row>
    <row r="37" spans="1:11" ht="30" customHeight="1" x14ac:dyDescent="0.3">
      <c r="A37" s="39" t="s">
        <v>45</v>
      </c>
      <c r="B37" s="44" t="s">
        <v>91</v>
      </c>
      <c r="C37" s="41">
        <v>99.79</v>
      </c>
      <c r="D37" s="42">
        <v>100</v>
      </c>
      <c r="E37" s="41">
        <v>0</v>
      </c>
      <c r="F37" s="41"/>
      <c r="G37" s="41">
        <f t="shared" si="2"/>
        <v>100</v>
      </c>
      <c r="H37" s="41">
        <v>100</v>
      </c>
      <c r="I37" s="41">
        <v>100</v>
      </c>
      <c r="J37" s="77" t="s">
        <v>142</v>
      </c>
      <c r="K37" s="12" t="s">
        <v>141</v>
      </c>
    </row>
    <row r="38" spans="1:11" ht="30" customHeight="1" x14ac:dyDescent="0.3">
      <c r="A38" s="39" t="s">
        <v>46</v>
      </c>
      <c r="B38" s="44" t="s">
        <v>92</v>
      </c>
      <c r="C38" s="41">
        <v>26.78</v>
      </c>
      <c r="D38" s="42">
        <v>27</v>
      </c>
      <c r="E38" s="41">
        <v>0</v>
      </c>
      <c r="F38" s="41">
        <v>0</v>
      </c>
      <c r="G38" s="41">
        <f t="shared" si="2"/>
        <v>27</v>
      </c>
      <c r="H38" s="41">
        <v>27</v>
      </c>
      <c r="I38" s="41">
        <v>27</v>
      </c>
      <c r="J38" s="77">
        <v>0</v>
      </c>
      <c r="K38" s="12" t="s">
        <v>147</v>
      </c>
    </row>
    <row r="39" spans="1:11" ht="30" customHeight="1" x14ac:dyDescent="0.3">
      <c r="A39" s="39" t="s">
        <v>47</v>
      </c>
      <c r="B39" s="44" t="s">
        <v>93</v>
      </c>
      <c r="C39" s="41">
        <v>65</v>
      </c>
      <c r="D39" s="42">
        <v>65</v>
      </c>
      <c r="E39" s="41">
        <v>0</v>
      </c>
      <c r="F39" s="41">
        <v>0</v>
      </c>
      <c r="G39" s="41">
        <f t="shared" si="2"/>
        <v>65</v>
      </c>
      <c r="H39" s="41">
        <v>65</v>
      </c>
      <c r="I39" s="41">
        <v>65</v>
      </c>
      <c r="J39" s="77">
        <v>0</v>
      </c>
      <c r="K39" s="12" t="s">
        <v>147</v>
      </c>
    </row>
    <row r="40" spans="1:11" ht="30" customHeight="1" x14ac:dyDescent="0.3">
      <c r="A40" s="39" t="s">
        <v>48</v>
      </c>
      <c r="B40" s="44" t="s">
        <v>93</v>
      </c>
      <c r="C40" s="41">
        <v>30</v>
      </c>
      <c r="D40" s="42">
        <v>30</v>
      </c>
      <c r="E40" s="41">
        <v>0</v>
      </c>
      <c r="F40" s="41">
        <v>0</v>
      </c>
      <c r="G40" s="41">
        <f t="shared" si="2"/>
        <v>30</v>
      </c>
      <c r="H40" s="41">
        <v>30</v>
      </c>
      <c r="I40" s="41">
        <v>30</v>
      </c>
      <c r="J40" s="77">
        <v>0</v>
      </c>
      <c r="K40" s="12" t="s">
        <v>147</v>
      </c>
    </row>
    <row r="41" spans="1:11" ht="30" customHeight="1" x14ac:dyDescent="0.3">
      <c r="A41" s="39" t="s">
        <v>50</v>
      </c>
      <c r="B41" s="44" t="s">
        <v>96</v>
      </c>
      <c r="C41" s="41">
        <v>15.48</v>
      </c>
      <c r="D41" s="42">
        <v>15</v>
      </c>
      <c r="E41" s="41">
        <v>0</v>
      </c>
      <c r="F41" s="41">
        <v>0</v>
      </c>
      <c r="G41" s="41">
        <f t="shared" si="2"/>
        <v>15</v>
      </c>
      <c r="H41" s="41">
        <v>15.48</v>
      </c>
      <c r="I41" s="41">
        <v>15</v>
      </c>
      <c r="J41" s="77">
        <v>0</v>
      </c>
      <c r="K41" s="12" t="s">
        <v>147</v>
      </c>
    </row>
    <row r="42" spans="1:11" ht="30" customHeight="1" x14ac:dyDescent="0.3">
      <c r="A42" s="39" t="s">
        <v>51</v>
      </c>
      <c r="B42" s="44" t="s">
        <v>96</v>
      </c>
      <c r="C42" s="41">
        <v>7</v>
      </c>
      <c r="D42" s="42">
        <v>7</v>
      </c>
      <c r="E42" s="41">
        <v>0</v>
      </c>
      <c r="F42" s="41">
        <v>0</v>
      </c>
      <c r="G42" s="41">
        <f t="shared" si="2"/>
        <v>7</v>
      </c>
      <c r="H42" s="41">
        <v>7</v>
      </c>
      <c r="I42" s="41">
        <v>6.61</v>
      </c>
      <c r="J42" s="77">
        <v>0</v>
      </c>
      <c r="K42" s="12" t="s">
        <v>147</v>
      </c>
    </row>
    <row r="43" spans="1:11" ht="30" customHeight="1" x14ac:dyDescent="0.3">
      <c r="A43" s="39" t="s">
        <v>57</v>
      </c>
      <c r="B43" s="44" t="s">
        <v>103</v>
      </c>
      <c r="C43" s="41">
        <v>569</v>
      </c>
      <c r="D43" s="42">
        <v>0</v>
      </c>
      <c r="E43" s="41">
        <v>0</v>
      </c>
      <c r="F43" s="41">
        <v>569</v>
      </c>
      <c r="G43" s="41">
        <f t="shared" si="2"/>
        <v>569</v>
      </c>
      <c r="H43" s="41">
        <v>0</v>
      </c>
      <c r="I43" s="41">
        <v>0</v>
      </c>
      <c r="J43" s="77" t="s">
        <v>142</v>
      </c>
      <c r="K43" s="12" t="s">
        <v>141</v>
      </c>
    </row>
    <row r="44" spans="1:11" ht="30" customHeight="1" x14ac:dyDescent="0.3">
      <c r="A44" s="53" t="s">
        <v>61</v>
      </c>
      <c r="B44" s="44" t="s">
        <v>109</v>
      </c>
      <c r="C44" s="41">
        <v>1</v>
      </c>
      <c r="D44" s="42">
        <v>1</v>
      </c>
      <c r="E44" s="41">
        <v>0</v>
      </c>
      <c r="F44" s="41">
        <v>0</v>
      </c>
      <c r="G44" s="41">
        <f t="shared" si="2"/>
        <v>1</v>
      </c>
      <c r="H44" s="41"/>
      <c r="I44" s="41">
        <v>0</v>
      </c>
      <c r="J44" s="81">
        <v>0</v>
      </c>
      <c r="K44" s="12" t="s">
        <v>148</v>
      </c>
    </row>
    <row r="45" spans="1:11" ht="30" customHeight="1" x14ac:dyDescent="0.3">
      <c r="A45" s="53" t="s">
        <v>62</v>
      </c>
      <c r="B45" s="44" t="s">
        <v>109</v>
      </c>
      <c r="C45" s="41">
        <v>1</v>
      </c>
      <c r="D45" s="42">
        <v>1</v>
      </c>
      <c r="E45" s="41">
        <v>0</v>
      </c>
      <c r="F45" s="41">
        <v>0</v>
      </c>
      <c r="G45" s="41">
        <f t="shared" si="2"/>
        <v>1</v>
      </c>
      <c r="H45" s="41"/>
      <c r="I45" s="41">
        <v>0</v>
      </c>
      <c r="J45" s="81">
        <v>0</v>
      </c>
      <c r="K45" s="12" t="s">
        <v>145</v>
      </c>
    </row>
    <row r="46" spans="1:11" ht="30" customHeight="1" x14ac:dyDescent="0.3">
      <c r="A46" s="53" t="s">
        <v>63</v>
      </c>
      <c r="B46" s="44" t="s">
        <v>109</v>
      </c>
      <c r="C46" s="41">
        <v>1</v>
      </c>
      <c r="D46" s="42">
        <v>1</v>
      </c>
      <c r="E46" s="41"/>
      <c r="F46" s="41"/>
      <c r="G46" s="41">
        <f t="shared" si="2"/>
        <v>1</v>
      </c>
      <c r="H46" s="41"/>
      <c r="I46" s="41">
        <v>0</v>
      </c>
      <c r="J46" s="81">
        <v>0</v>
      </c>
      <c r="K46" s="12" t="s">
        <v>147</v>
      </c>
    </row>
    <row r="47" spans="1:11" ht="30" customHeight="1" x14ac:dyDescent="0.3">
      <c r="A47" s="53" t="s">
        <v>64</v>
      </c>
      <c r="B47" s="44" t="s">
        <v>110</v>
      </c>
      <c r="C47" s="57">
        <v>9.4499999999999993</v>
      </c>
      <c r="D47" s="42">
        <v>9.4499999999999993</v>
      </c>
      <c r="E47" s="41"/>
      <c r="F47" s="41"/>
      <c r="G47" s="41">
        <f t="shared" si="2"/>
        <v>9.4499999999999993</v>
      </c>
      <c r="H47" s="41"/>
      <c r="I47" s="41">
        <v>0</v>
      </c>
      <c r="J47" s="81">
        <v>0</v>
      </c>
      <c r="K47" s="12" t="s">
        <v>146</v>
      </c>
    </row>
    <row r="48" spans="1:11" ht="30" customHeight="1" x14ac:dyDescent="0.3">
      <c r="A48" s="53" t="s">
        <v>65</v>
      </c>
      <c r="B48" s="44" t="s">
        <v>111</v>
      </c>
      <c r="C48" s="57">
        <v>75</v>
      </c>
      <c r="D48" s="42">
        <v>75</v>
      </c>
      <c r="E48" s="41"/>
      <c r="F48" s="41"/>
      <c r="G48" s="41">
        <f t="shared" si="2"/>
        <v>75</v>
      </c>
      <c r="H48" s="41"/>
      <c r="I48" s="41">
        <v>0</v>
      </c>
      <c r="J48" s="81">
        <v>0</v>
      </c>
      <c r="K48" s="12" t="s">
        <v>147</v>
      </c>
    </row>
    <row r="49" spans="1:11" ht="30" customHeight="1" x14ac:dyDescent="0.3">
      <c r="A49" s="58" t="s">
        <v>67</v>
      </c>
      <c r="B49" s="47" t="s">
        <v>113</v>
      </c>
      <c r="C49" s="48">
        <v>159.99</v>
      </c>
      <c r="D49" s="49">
        <v>160</v>
      </c>
      <c r="E49" s="48"/>
      <c r="F49" s="48"/>
      <c r="G49" s="48">
        <f t="shared" si="2"/>
        <v>160</v>
      </c>
      <c r="H49" s="48"/>
      <c r="I49" s="48">
        <v>160</v>
      </c>
      <c r="J49" s="82">
        <v>0</v>
      </c>
      <c r="K49" s="12" t="s">
        <v>147</v>
      </c>
    </row>
    <row r="50" spans="1:11" ht="30" customHeight="1" x14ac:dyDescent="0.3">
      <c r="A50" s="96" t="s">
        <v>57</v>
      </c>
      <c r="B50" s="94"/>
      <c r="C50" s="97">
        <v>582</v>
      </c>
      <c r="D50" s="98">
        <v>582</v>
      </c>
      <c r="E50" s="97"/>
      <c r="F50" s="97"/>
      <c r="G50" s="97">
        <f>SUM(D50:F50)</f>
        <v>582</v>
      </c>
      <c r="H50" s="97"/>
      <c r="I50" s="97">
        <v>582</v>
      </c>
      <c r="J50" s="99"/>
    </row>
    <row r="51" spans="1:11" ht="30" customHeight="1" thickBot="1" x14ac:dyDescent="0.35">
      <c r="B51" s="16"/>
      <c r="H51" s="97"/>
      <c r="I51" s="102">
        <f>SUM(I32:I50)</f>
        <v>354295.61</v>
      </c>
      <c r="J51" s="99"/>
    </row>
    <row r="52" spans="1:11" ht="30" customHeight="1" thickTop="1" thickBot="1" x14ac:dyDescent="0.35">
      <c r="A52" s="114" t="s">
        <v>120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4"/>
    </row>
    <row r="53" spans="1:11" ht="30" customHeight="1" thickTop="1" x14ac:dyDescent="0.3">
      <c r="A53" s="33" t="s">
        <v>21</v>
      </c>
      <c r="B53" s="34" t="s">
        <v>71</v>
      </c>
      <c r="C53" s="36">
        <v>800</v>
      </c>
      <c r="D53" s="35">
        <v>1061</v>
      </c>
      <c r="E53" s="36">
        <v>0</v>
      </c>
      <c r="F53" s="36">
        <v>0</v>
      </c>
      <c r="G53" s="36">
        <f t="shared" ref="G53:G68" si="3">SUM(D53:F53)</f>
        <v>1061</v>
      </c>
      <c r="H53" s="36">
        <f>7*420.86</f>
        <v>2946.02</v>
      </c>
      <c r="I53" s="36">
        <v>3500</v>
      </c>
      <c r="J53" s="79" t="s">
        <v>142</v>
      </c>
      <c r="K53" s="11" t="s">
        <v>151</v>
      </c>
    </row>
    <row r="54" spans="1:11" ht="56.1" customHeight="1" x14ac:dyDescent="0.3">
      <c r="A54" s="39" t="s">
        <v>134</v>
      </c>
      <c r="B54" s="34"/>
      <c r="C54" s="36">
        <v>12330</v>
      </c>
      <c r="D54" s="36">
        <v>12330</v>
      </c>
      <c r="E54" s="36"/>
      <c r="F54" s="36"/>
      <c r="G54" s="36"/>
      <c r="H54" s="36"/>
      <c r="I54" s="36">
        <v>12330</v>
      </c>
      <c r="J54" s="83">
        <v>0</v>
      </c>
      <c r="K54" s="11" t="s">
        <v>149</v>
      </c>
    </row>
    <row r="55" spans="1:11" ht="30" customHeight="1" x14ac:dyDescent="0.3">
      <c r="A55" s="39" t="s">
        <v>22</v>
      </c>
      <c r="B55" s="40" t="s">
        <v>72</v>
      </c>
      <c r="C55" s="41">
        <v>1000</v>
      </c>
      <c r="D55" s="42">
        <v>1061</v>
      </c>
      <c r="E55" s="41">
        <v>0</v>
      </c>
      <c r="F55" s="41">
        <v>0</v>
      </c>
      <c r="G55" s="41">
        <f t="shared" si="3"/>
        <v>1061</v>
      </c>
      <c r="H55" s="41">
        <v>5477</v>
      </c>
      <c r="I55" s="41">
        <v>5000</v>
      </c>
      <c r="J55" s="77" t="s">
        <v>142</v>
      </c>
      <c r="K55" s="12" t="s">
        <v>152</v>
      </c>
    </row>
    <row r="56" spans="1:11" ht="30" customHeight="1" x14ac:dyDescent="0.3">
      <c r="A56" s="39" t="s">
        <v>119</v>
      </c>
      <c r="B56" s="44">
        <v>41061</v>
      </c>
      <c r="C56" s="41">
        <v>842</v>
      </c>
      <c r="D56" s="42">
        <v>842</v>
      </c>
      <c r="E56" s="41">
        <v>0</v>
      </c>
      <c r="F56" s="41">
        <v>0</v>
      </c>
      <c r="G56" s="41">
        <f t="shared" si="3"/>
        <v>842</v>
      </c>
      <c r="H56" s="59">
        <v>1082</v>
      </c>
      <c r="I56" s="59">
        <v>1000</v>
      </c>
      <c r="J56" s="77" t="s">
        <v>142</v>
      </c>
      <c r="K56" s="12" t="s">
        <v>141</v>
      </c>
    </row>
    <row r="57" spans="1:11" ht="30" customHeight="1" x14ac:dyDescent="0.3">
      <c r="A57" s="39" t="s">
        <v>32</v>
      </c>
      <c r="B57" s="44" t="s">
        <v>78</v>
      </c>
      <c r="C57" s="41">
        <v>180</v>
      </c>
      <c r="D57" s="42">
        <v>180</v>
      </c>
      <c r="E57" s="41">
        <v>0</v>
      </c>
      <c r="F57" s="41">
        <v>0</v>
      </c>
      <c r="G57" s="41">
        <f t="shared" si="3"/>
        <v>180</v>
      </c>
      <c r="H57" s="52">
        <v>360.74</v>
      </c>
      <c r="I57" s="41">
        <v>180</v>
      </c>
      <c r="J57" s="77">
        <v>0</v>
      </c>
      <c r="K57" s="12" t="s">
        <v>153</v>
      </c>
    </row>
    <row r="58" spans="1:11" ht="30" customHeight="1" x14ac:dyDescent="0.3">
      <c r="A58" s="39" t="s">
        <v>31</v>
      </c>
      <c r="B58" s="44" t="s">
        <v>77</v>
      </c>
      <c r="C58" s="41">
        <v>701</v>
      </c>
      <c r="D58" s="42">
        <v>701</v>
      </c>
      <c r="E58" s="41">
        <v>0</v>
      </c>
      <c r="F58" s="41">
        <v>0</v>
      </c>
      <c r="G58" s="41">
        <f t="shared" si="3"/>
        <v>701</v>
      </c>
      <c r="H58" s="52">
        <f>2*420.86</f>
        <v>841.72</v>
      </c>
      <c r="I58" s="41">
        <v>700</v>
      </c>
      <c r="J58" s="77" t="s">
        <v>142</v>
      </c>
      <c r="K58" s="12" t="s">
        <v>154</v>
      </c>
    </row>
    <row r="59" spans="1:11" ht="30" customHeight="1" x14ac:dyDescent="0.3">
      <c r="A59" s="39" t="s">
        <v>31</v>
      </c>
      <c r="B59" s="44" t="s">
        <v>83</v>
      </c>
      <c r="C59" s="41">
        <v>629</v>
      </c>
      <c r="D59" s="42">
        <v>629</v>
      </c>
      <c r="E59" s="41">
        <v>0</v>
      </c>
      <c r="F59" s="41">
        <v>0</v>
      </c>
      <c r="G59" s="41">
        <f t="shared" si="3"/>
        <v>629</v>
      </c>
      <c r="H59" s="41">
        <v>0</v>
      </c>
      <c r="I59" s="41">
        <v>650</v>
      </c>
      <c r="J59" s="77" t="s">
        <v>142</v>
      </c>
      <c r="K59" s="12" t="s">
        <v>155</v>
      </c>
    </row>
    <row r="60" spans="1:11" ht="30" customHeight="1" x14ac:dyDescent="0.3">
      <c r="A60" s="39" t="s">
        <v>34</v>
      </c>
      <c r="B60" s="44" t="s">
        <v>80</v>
      </c>
      <c r="C60" s="52">
        <v>489</v>
      </c>
      <c r="D60" s="60">
        <v>489</v>
      </c>
      <c r="E60" s="52">
        <v>0</v>
      </c>
      <c r="F60" s="52">
        <v>0</v>
      </c>
      <c r="G60" s="52">
        <f t="shared" si="3"/>
        <v>489</v>
      </c>
      <c r="H60" s="52">
        <v>360.74</v>
      </c>
      <c r="I60" s="52">
        <v>500</v>
      </c>
      <c r="J60" s="77">
        <v>0</v>
      </c>
      <c r="K60" s="12" t="s">
        <v>156</v>
      </c>
    </row>
    <row r="61" spans="1:11" ht="30" customHeight="1" x14ac:dyDescent="0.3">
      <c r="A61" s="39" t="s">
        <v>39</v>
      </c>
      <c r="B61" s="40" t="s">
        <v>85</v>
      </c>
      <c r="C61" s="45">
        <v>685.8</v>
      </c>
      <c r="D61" s="42">
        <v>686</v>
      </c>
      <c r="E61" s="41">
        <v>0</v>
      </c>
      <c r="F61" s="41">
        <v>0</v>
      </c>
      <c r="G61" s="41">
        <f t="shared" si="3"/>
        <v>686</v>
      </c>
      <c r="H61" s="41">
        <f t="shared" ref="H61:I63" si="4">SUM(E61:G61)</f>
        <v>686</v>
      </c>
      <c r="I61" s="41">
        <f t="shared" si="4"/>
        <v>1372</v>
      </c>
      <c r="J61" s="77">
        <v>0</v>
      </c>
      <c r="K61" s="12" t="s">
        <v>157</v>
      </c>
    </row>
    <row r="62" spans="1:11" ht="30" customHeight="1" x14ac:dyDescent="0.3">
      <c r="A62" s="39" t="s">
        <v>40</v>
      </c>
      <c r="B62" s="44" t="s">
        <v>86</v>
      </c>
      <c r="C62" s="41">
        <v>229</v>
      </c>
      <c r="D62" s="42">
        <v>229</v>
      </c>
      <c r="E62" s="41">
        <v>0</v>
      </c>
      <c r="F62" s="41">
        <v>0</v>
      </c>
      <c r="G62" s="41">
        <f t="shared" si="3"/>
        <v>229</v>
      </c>
      <c r="H62" s="41">
        <f t="shared" si="4"/>
        <v>229</v>
      </c>
      <c r="I62" s="41">
        <f t="shared" si="4"/>
        <v>458</v>
      </c>
      <c r="J62" s="77" t="s">
        <v>142</v>
      </c>
      <c r="K62" s="12" t="s">
        <v>159</v>
      </c>
    </row>
    <row r="63" spans="1:11" ht="30" customHeight="1" x14ac:dyDescent="0.3">
      <c r="A63" s="39" t="s">
        <v>42</v>
      </c>
      <c r="B63" s="40" t="s">
        <v>88</v>
      </c>
      <c r="C63" s="45">
        <v>685.8</v>
      </c>
      <c r="D63" s="42">
        <v>686</v>
      </c>
      <c r="E63" s="41">
        <v>0</v>
      </c>
      <c r="F63" s="41">
        <v>0</v>
      </c>
      <c r="G63" s="41">
        <f t="shared" si="3"/>
        <v>686</v>
      </c>
      <c r="H63" s="41">
        <f t="shared" si="4"/>
        <v>686</v>
      </c>
      <c r="I63" s="41">
        <f t="shared" si="4"/>
        <v>1372</v>
      </c>
      <c r="J63" s="77">
        <v>0</v>
      </c>
      <c r="K63" s="12" t="s">
        <v>157</v>
      </c>
    </row>
    <row r="64" spans="1:11" ht="30" customHeight="1" x14ac:dyDescent="0.3">
      <c r="A64" s="33" t="s">
        <v>178</v>
      </c>
      <c r="B64" s="103" t="s">
        <v>181</v>
      </c>
      <c r="C64" s="90">
        <v>600</v>
      </c>
      <c r="D64" s="104"/>
      <c r="E64" s="105">
        <v>600</v>
      </c>
      <c r="F64" s="69"/>
      <c r="G64" s="106">
        <v>600</v>
      </c>
      <c r="H64" s="106">
        <v>600</v>
      </c>
      <c r="I64" s="97">
        <v>600</v>
      </c>
      <c r="K64" s="12"/>
    </row>
    <row r="65" spans="1:13" ht="30" customHeight="1" x14ac:dyDescent="0.3">
      <c r="A65" s="107" t="s">
        <v>44</v>
      </c>
      <c r="B65" s="108" t="s">
        <v>90</v>
      </c>
      <c r="C65" s="109">
        <v>756.56</v>
      </c>
      <c r="D65" s="110">
        <v>757</v>
      </c>
      <c r="E65" s="111">
        <v>0</v>
      </c>
      <c r="F65" s="111">
        <v>0</v>
      </c>
      <c r="G65" s="111">
        <f t="shared" ref="G65:H65" si="5">SUM(D65:F65)</f>
        <v>757</v>
      </c>
      <c r="H65" s="111">
        <f t="shared" si="5"/>
        <v>757</v>
      </c>
      <c r="I65" s="52"/>
      <c r="K65" s="12"/>
    </row>
    <row r="66" spans="1:13" ht="30" customHeight="1" x14ac:dyDescent="0.3">
      <c r="A66" s="39" t="s">
        <v>131</v>
      </c>
      <c r="B66" s="44" t="s">
        <v>94</v>
      </c>
      <c r="C66" s="41">
        <v>866.4</v>
      </c>
      <c r="D66" s="42">
        <v>866</v>
      </c>
      <c r="E66" s="41">
        <v>0</v>
      </c>
      <c r="F66" s="41">
        <v>0</v>
      </c>
      <c r="G66" s="41">
        <f t="shared" si="3"/>
        <v>866</v>
      </c>
      <c r="H66" s="41">
        <v>866.4</v>
      </c>
      <c r="I66" s="41">
        <v>866.4</v>
      </c>
      <c r="J66" s="77" t="s">
        <v>142</v>
      </c>
      <c r="K66" s="12" t="s">
        <v>158</v>
      </c>
    </row>
    <row r="67" spans="1:13" ht="30" customHeight="1" x14ac:dyDescent="0.3">
      <c r="A67" s="39" t="s">
        <v>176</v>
      </c>
      <c r="B67" s="44" t="s">
        <v>177</v>
      </c>
      <c r="C67" s="41">
        <v>284</v>
      </c>
      <c r="D67" s="42">
        <v>284</v>
      </c>
      <c r="E67" s="41">
        <v>284</v>
      </c>
      <c r="F67" s="41">
        <v>0</v>
      </c>
      <c r="G67" s="41">
        <v>284</v>
      </c>
      <c r="H67" s="41">
        <v>284</v>
      </c>
      <c r="I67" s="41">
        <v>284</v>
      </c>
      <c r="J67" s="77"/>
      <c r="K67" s="12"/>
    </row>
    <row r="68" spans="1:13" ht="30" customHeight="1" x14ac:dyDescent="0.3">
      <c r="A68" s="39" t="s">
        <v>56</v>
      </c>
      <c r="B68" s="44" t="s">
        <v>102</v>
      </c>
      <c r="C68" s="41">
        <v>566</v>
      </c>
      <c r="D68" s="42">
        <v>0</v>
      </c>
      <c r="E68" s="41">
        <v>585</v>
      </c>
      <c r="F68" s="41">
        <v>0</v>
      </c>
      <c r="G68" s="41">
        <f t="shared" si="3"/>
        <v>585</v>
      </c>
      <c r="H68" s="41">
        <v>585</v>
      </c>
      <c r="I68" s="41">
        <v>585</v>
      </c>
      <c r="J68" s="77">
        <v>0</v>
      </c>
      <c r="K68" s="12" t="s">
        <v>160</v>
      </c>
    </row>
    <row r="69" spans="1:13" ht="30" customHeight="1" x14ac:dyDescent="0.3">
      <c r="A69" s="39" t="s">
        <v>128</v>
      </c>
      <c r="B69" s="44" t="s">
        <v>129</v>
      </c>
      <c r="C69" s="52">
        <v>476.4</v>
      </c>
      <c r="D69" s="60"/>
      <c r="E69" s="52"/>
      <c r="F69" s="52"/>
      <c r="G69" s="52"/>
      <c r="H69" s="52"/>
      <c r="I69" s="52">
        <v>476</v>
      </c>
      <c r="J69" s="77">
        <v>0</v>
      </c>
      <c r="K69" s="12" t="s">
        <v>161</v>
      </c>
    </row>
    <row r="70" spans="1:13" ht="30" customHeight="1" x14ac:dyDescent="0.3">
      <c r="A70" s="39" t="s">
        <v>174</v>
      </c>
      <c r="B70" s="44"/>
      <c r="C70" s="52">
        <v>750</v>
      </c>
      <c r="D70" s="60"/>
      <c r="E70" s="52"/>
      <c r="F70" s="52"/>
      <c r="G70" s="52"/>
      <c r="H70" s="52"/>
      <c r="I70" s="52">
        <v>750</v>
      </c>
      <c r="J70" s="89" t="s">
        <v>142</v>
      </c>
      <c r="K70" s="12" t="s">
        <v>162</v>
      </c>
    </row>
    <row r="71" spans="1:13" ht="30" customHeight="1" x14ac:dyDescent="0.3">
      <c r="A71" s="39" t="s">
        <v>168</v>
      </c>
      <c r="B71" s="44">
        <v>45261</v>
      </c>
      <c r="C71" s="52">
        <v>1575</v>
      </c>
      <c r="D71" s="60"/>
      <c r="E71" s="52"/>
      <c r="F71" s="52"/>
      <c r="G71" s="52"/>
      <c r="H71" s="52"/>
      <c r="I71" s="52">
        <v>1575</v>
      </c>
      <c r="J71" s="89"/>
      <c r="K71" s="12"/>
    </row>
    <row r="72" spans="1:13" ht="30" customHeight="1" x14ac:dyDescent="0.3">
      <c r="A72" s="39" t="s">
        <v>173</v>
      </c>
      <c r="B72" s="44"/>
      <c r="C72" s="52">
        <v>1800</v>
      </c>
      <c r="D72" s="60"/>
      <c r="E72" s="52"/>
      <c r="F72" s="52"/>
      <c r="G72" s="52"/>
      <c r="H72" s="52"/>
      <c r="I72" s="52">
        <v>1800</v>
      </c>
      <c r="J72" s="89"/>
      <c r="K72" s="12"/>
    </row>
    <row r="73" spans="1:13" ht="30" customHeight="1" x14ac:dyDescent="0.3">
      <c r="A73" s="74" t="s">
        <v>179</v>
      </c>
      <c r="B73" s="94" t="s">
        <v>180</v>
      </c>
      <c r="C73" s="88">
        <v>1380</v>
      </c>
      <c r="D73" s="95"/>
      <c r="E73" s="88">
        <v>1380</v>
      </c>
      <c r="F73" s="88">
        <v>0</v>
      </c>
      <c r="G73" s="88">
        <v>1380</v>
      </c>
      <c r="H73" s="88"/>
      <c r="I73" s="88">
        <v>1380</v>
      </c>
      <c r="K73" s="12"/>
    </row>
    <row r="74" spans="1:13" ht="30" customHeight="1" x14ac:dyDescent="0.3">
      <c r="B74" s="16"/>
      <c r="H74" s="88"/>
      <c r="I74" s="101">
        <f>SUM(I53:I73)</f>
        <v>35378.400000000001</v>
      </c>
      <c r="K74" s="12"/>
    </row>
    <row r="75" spans="1:13" ht="30" customHeight="1" thickBot="1" x14ac:dyDescent="0.35">
      <c r="A75" s="115" t="s">
        <v>118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2"/>
    </row>
    <row r="76" spans="1:13" ht="30" customHeight="1" thickTop="1" x14ac:dyDescent="0.3">
      <c r="A76" s="39" t="s">
        <v>27</v>
      </c>
      <c r="B76" s="44">
        <v>42750</v>
      </c>
      <c r="C76" s="41">
        <v>400</v>
      </c>
      <c r="D76" s="42">
        <v>400</v>
      </c>
      <c r="E76" s="41">
        <v>0</v>
      </c>
      <c r="F76" s="41">
        <v>0</v>
      </c>
      <c r="G76" s="41">
        <f t="shared" ref="G76:G86" si="6">SUM(D76:F76)</f>
        <v>400</v>
      </c>
      <c r="H76" s="41">
        <v>0</v>
      </c>
      <c r="I76" s="41">
        <v>2000</v>
      </c>
      <c r="J76" s="77" t="s">
        <v>142</v>
      </c>
      <c r="K76" s="12" t="s">
        <v>163</v>
      </c>
    </row>
    <row r="77" spans="1:13" ht="30" customHeight="1" x14ac:dyDescent="0.3">
      <c r="A77" s="39" t="s">
        <v>28</v>
      </c>
      <c r="B77" s="44" t="s">
        <v>75</v>
      </c>
      <c r="C77" s="41">
        <v>3</v>
      </c>
      <c r="D77" s="42">
        <v>3</v>
      </c>
      <c r="E77" s="41">
        <v>0</v>
      </c>
      <c r="F77" s="41">
        <v>0</v>
      </c>
      <c r="G77" s="41">
        <f t="shared" si="6"/>
        <v>3</v>
      </c>
      <c r="H77" s="52">
        <v>6180</v>
      </c>
      <c r="I77" s="41">
        <v>0</v>
      </c>
      <c r="J77" s="77"/>
      <c r="K77" s="12"/>
    </row>
    <row r="78" spans="1:13" ht="30" customHeight="1" x14ac:dyDescent="0.3">
      <c r="A78" s="39" t="s">
        <v>30</v>
      </c>
      <c r="B78" s="44" t="s">
        <v>76</v>
      </c>
      <c r="C78" s="41">
        <f>890.03+680+216+1233</f>
        <v>3019.0299999999997</v>
      </c>
      <c r="D78" s="42">
        <v>9932</v>
      </c>
      <c r="E78" s="41">
        <v>0</v>
      </c>
      <c r="F78" s="41">
        <v>0</v>
      </c>
      <c r="G78" s="41">
        <f t="shared" si="6"/>
        <v>9932</v>
      </c>
      <c r="H78" s="52">
        <f>7000+7500</f>
        <v>14500</v>
      </c>
      <c r="I78" s="41">
        <v>12000</v>
      </c>
      <c r="J78" s="77" t="s">
        <v>150</v>
      </c>
      <c r="K78" s="12" t="s">
        <v>167</v>
      </c>
    </row>
    <row r="79" spans="1:13" s="61" customFormat="1" ht="30" customHeight="1" x14ac:dyDescent="0.3">
      <c r="A79" s="39" t="s">
        <v>35</v>
      </c>
      <c r="B79" s="44" t="s">
        <v>80</v>
      </c>
      <c r="C79" s="41">
        <v>861</v>
      </c>
      <c r="D79" s="42">
        <v>861</v>
      </c>
      <c r="E79" s="41">
        <v>0</v>
      </c>
      <c r="F79" s="41">
        <v>0</v>
      </c>
      <c r="G79" s="41">
        <f t="shared" si="6"/>
        <v>861</v>
      </c>
      <c r="H79" s="41">
        <v>520</v>
      </c>
      <c r="I79" s="41">
        <v>500</v>
      </c>
      <c r="J79" s="84" t="s">
        <v>142</v>
      </c>
      <c r="K79" s="12" t="s">
        <v>164</v>
      </c>
      <c r="M79" s="62"/>
    </row>
    <row r="80" spans="1:13" ht="30" customHeight="1" x14ac:dyDescent="0.3">
      <c r="A80" s="39" t="s">
        <v>36</v>
      </c>
      <c r="B80" s="44" t="s">
        <v>81</v>
      </c>
      <c r="C80" s="41">
        <v>2676</v>
      </c>
      <c r="D80" s="42">
        <v>2676</v>
      </c>
      <c r="E80" s="41">
        <v>0</v>
      </c>
      <c r="F80" s="41">
        <v>0</v>
      </c>
      <c r="G80" s="41">
        <f t="shared" si="6"/>
        <v>2676</v>
      </c>
      <c r="H80" s="41">
        <v>0</v>
      </c>
      <c r="I80" s="41">
        <v>2700</v>
      </c>
      <c r="J80" s="77" t="s">
        <v>142</v>
      </c>
      <c r="K80" s="12"/>
    </row>
    <row r="81" spans="1:11" ht="30" customHeight="1" x14ac:dyDescent="0.3">
      <c r="A81" s="39" t="s">
        <v>53</v>
      </c>
      <c r="B81" s="44" t="s">
        <v>99</v>
      </c>
      <c r="C81" s="41">
        <v>110</v>
      </c>
      <c r="D81" s="42">
        <v>0</v>
      </c>
      <c r="E81" s="41">
        <v>110</v>
      </c>
      <c r="F81" s="41">
        <v>0</v>
      </c>
      <c r="G81" s="41">
        <f t="shared" si="6"/>
        <v>110</v>
      </c>
      <c r="H81" s="41">
        <v>110</v>
      </c>
      <c r="I81" s="41">
        <v>110</v>
      </c>
      <c r="J81" s="77">
        <v>0</v>
      </c>
      <c r="K81" s="12" t="s">
        <v>165</v>
      </c>
    </row>
    <row r="82" spans="1:11" ht="30" customHeight="1" x14ac:dyDescent="0.3">
      <c r="A82" s="39" t="s">
        <v>58</v>
      </c>
      <c r="B82" s="44" t="s">
        <v>104</v>
      </c>
      <c r="C82" s="41">
        <v>175</v>
      </c>
      <c r="D82" s="42">
        <v>0</v>
      </c>
      <c r="E82" s="41">
        <v>175</v>
      </c>
      <c r="F82" s="41">
        <v>0</v>
      </c>
      <c r="G82" s="41">
        <f t="shared" si="6"/>
        <v>175</v>
      </c>
      <c r="H82" s="41">
        <v>175</v>
      </c>
      <c r="I82" s="41">
        <v>175</v>
      </c>
      <c r="J82" s="77">
        <v>0</v>
      </c>
      <c r="K82" s="12" t="s">
        <v>147</v>
      </c>
    </row>
    <row r="83" spans="1:11" ht="30" customHeight="1" x14ac:dyDescent="0.3">
      <c r="A83" s="53" t="s">
        <v>123</v>
      </c>
      <c r="B83" s="44" t="s">
        <v>106</v>
      </c>
      <c r="C83" s="41">
        <v>795</v>
      </c>
      <c r="D83" s="42">
        <v>0</v>
      </c>
      <c r="E83" s="41">
        <v>795</v>
      </c>
      <c r="F83" s="41"/>
      <c r="G83" s="41">
        <f t="shared" si="6"/>
        <v>795</v>
      </c>
      <c r="H83" s="41">
        <v>795</v>
      </c>
      <c r="I83" s="41">
        <v>795</v>
      </c>
      <c r="J83" s="77" t="s">
        <v>142</v>
      </c>
      <c r="K83" s="12" t="s">
        <v>141</v>
      </c>
    </row>
    <row r="84" spans="1:11" ht="30" customHeight="1" x14ac:dyDescent="0.3">
      <c r="A84" s="53" t="s">
        <v>124</v>
      </c>
      <c r="B84" s="44" t="s">
        <v>107</v>
      </c>
      <c r="C84" s="41">
        <v>546</v>
      </c>
      <c r="D84" s="42">
        <v>0</v>
      </c>
      <c r="E84" s="41">
        <v>546</v>
      </c>
      <c r="F84" s="41"/>
      <c r="G84" s="41">
        <f t="shared" si="6"/>
        <v>546</v>
      </c>
      <c r="H84" s="41">
        <v>546</v>
      </c>
      <c r="I84" s="41">
        <v>546</v>
      </c>
      <c r="J84" s="77" t="s">
        <v>142</v>
      </c>
      <c r="K84" s="12" t="s">
        <v>141</v>
      </c>
    </row>
    <row r="85" spans="1:11" ht="30" customHeight="1" x14ac:dyDescent="0.3">
      <c r="A85" s="53" t="s">
        <v>66</v>
      </c>
      <c r="B85" s="44" t="s">
        <v>112</v>
      </c>
      <c r="C85" s="57">
        <v>88.02</v>
      </c>
      <c r="D85" s="42">
        <v>88.02</v>
      </c>
      <c r="E85" s="41"/>
      <c r="F85" s="41"/>
      <c r="G85" s="41">
        <f t="shared" si="6"/>
        <v>88.02</v>
      </c>
      <c r="H85" s="41"/>
      <c r="I85" s="41"/>
      <c r="J85" s="81">
        <v>0</v>
      </c>
      <c r="K85" s="12" t="s">
        <v>147</v>
      </c>
    </row>
    <row r="86" spans="1:11" ht="30" customHeight="1" x14ac:dyDescent="0.3">
      <c r="A86" s="45" t="s">
        <v>125</v>
      </c>
      <c r="B86" s="40"/>
      <c r="C86" s="45">
        <v>1</v>
      </c>
      <c r="D86" s="45">
        <v>1</v>
      </c>
      <c r="E86" s="45">
        <v>0</v>
      </c>
      <c r="F86" s="45">
        <v>0</v>
      </c>
      <c r="G86" s="45">
        <f t="shared" si="6"/>
        <v>1</v>
      </c>
      <c r="H86" s="45">
        <v>1</v>
      </c>
      <c r="I86" s="45">
        <v>2000</v>
      </c>
      <c r="J86" s="77" t="s">
        <v>142</v>
      </c>
      <c r="K86" s="12" t="s">
        <v>141</v>
      </c>
    </row>
    <row r="87" spans="1:11" ht="30" customHeight="1" x14ac:dyDescent="0.3">
      <c r="A87" s="90"/>
      <c r="B87" s="91"/>
      <c r="C87" s="92"/>
      <c r="D87" s="92"/>
      <c r="E87" s="92"/>
      <c r="F87" s="92"/>
      <c r="G87" s="92"/>
      <c r="H87" s="92"/>
      <c r="I87" s="92"/>
      <c r="J87" s="93"/>
      <c r="K87" s="12"/>
    </row>
    <row r="88" spans="1:11" s="61" customFormat="1" ht="30" customHeight="1" thickBot="1" x14ac:dyDescent="0.35">
      <c r="A88" s="63"/>
      <c r="B88" s="64"/>
      <c r="C88" s="65"/>
      <c r="D88" s="66">
        <f>SUM(D10:D85)</f>
        <v>89572.47</v>
      </c>
      <c r="E88" s="66">
        <f>SUM(E10:E84)</f>
        <v>19179</v>
      </c>
      <c r="F88" s="66">
        <f>SUM(F10:F82)</f>
        <v>569</v>
      </c>
      <c r="G88" s="65">
        <f>SUM(D88:F88)</f>
        <v>109320.47</v>
      </c>
      <c r="H88" s="65">
        <f>SUM(H6:H86)</f>
        <v>1529178.0999999999</v>
      </c>
      <c r="I88" s="65">
        <f>SUM(I6:I86)</f>
        <v>3688114.0199999996</v>
      </c>
      <c r="J88" s="85"/>
      <c r="K88" s="15"/>
    </row>
    <row r="89" spans="1:11" ht="24" thickTop="1" thickBot="1" x14ac:dyDescent="0.35">
      <c r="A89" s="114" t="s">
        <v>126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2"/>
    </row>
    <row r="90" spans="1:11" ht="15" thickTop="1" thickBot="1" x14ac:dyDescent="0.35">
      <c r="A90" s="67" t="s">
        <v>68</v>
      </c>
      <c r="B90" s="34" t="s">
        <v>114</v>
      </c>
      <c r="C90" s="68" t="s">
        <v>114</v>
      </c>
      <c r="D90" s="36"/>
      <c r="E90" s="36"/>
      <c r="F90" s="36"/>
      <c r="G90" s="36"/>
      <c r="H90" s="69">
        <v>4328</v>
      </c>
      <c r="I90" s="69">
        <v>80000</v>
      </c>
      <c r="J90" s="79"/>
      <c r="K90" s="12"/>
    </row>
    <row r="91" spans="1:11" ht="14.4" thickBot="1" x14ac:dyDescent="0.35">
      <c r="A91" s="39"/>
      <c r="B91" s="70"/>
      <c r="C91" s="39"/>
      <c r="D91" s="45"/>
      <c r="E91" s="45"/>
      <c r="F91" s="45"/>
      <c r="G91" s="43"/>
      <c r="H91" s="71">
        <f>SUM(H88:H90)</f>
        <v>1533506.0999999999</v>
      </c>
      <c r="I91" s="72">
        <f>SUM(I88:I90)</f>
        <v>3768114.0199999996</v>
      </c>
      <c r="J91" s="86"/>
      <c r="K91" s="12"/>
    </row>
    <row r="92" spans="1:11" x14ac:dyDescent="0.3">
      <c r="A92" s="33"/>
      <c r="B92" s="73"/>
      <c r="C92" s="74"/>
      <c r="I92" s="65">
        <f>SUM(I11:I86)</f>
        <v>2312174.02</v>
      </c>
    </row>
    <row r="93" spans="1:11" x14ac:dyDescent="0.3">
      <c r="I93" s="16">
        <f>I92/5</f>
        <v>462434.804</v>
      </c>
    </row>
    <row r="95" spans="1:11" x14ac:dyDescent="0.3">
      <c r="A95" s="16" t="s">
        <v>182</v>
      </c>
    </row>
  </sheetData>
  <mergeCells count="7">
    <mergeCell ref="A5:J5"/>
    <mergeCell ref="A16:J16"/>
    <mergeCell ref="A89:J89"/>
    <mergeCell ref="A75:J75"/>
    <mergeCell ref="A52:J52"/>
    <mergeCell ref="A31:J31"/>
    <mergeCell ref="A26:J26"/>
  </mergeCells>
  <pageMargins left="0.70866141732283472" right="0.70866141732283472" top="0.74803149606299213" bottom="0.74803149606299213" header="0.31496062992125984" footer="0.31496062992125984"/>
  <pageSetup paperSize="8" scale="60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"/>
  <sheetViews>
    <sheetView showGridLines="0" workbookViewId="0"/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x14ac:dyDescent="0.3">
      <c r="B1" s="1" t="s">
        <v>5</v>
      </c>
      <c r="C1" s="1"/>
      <c r="D1" s="5"/>
      <c r="E1" s="5"/>
      <c r="F1" s="5"/>
    </row>
    <row r="2" spans="2:6" x14ac:dyDescent="0.3">
      <c r="B2" s="1" t="s">
        <v>6</v>
      </c>
      <c r="C2" s="1"/>
      <c r="D2" s="5"/>
      <c r="E2" s="5"/>
      <c r="F2" s="5"/>
    </row>
    <row r="3" spans="2:6" x14ac:dyDescent="0.3">
      <c r="B3" s="2"/>
      <c r="C3" s="2"/>
      <c r="D3" s="6"/>
      <c r="E3" s="6"/>
      <c r="F3" s="6"/>
    </row>
    <row r="4" spans="2:6" ht="28.8" x14ac:dyDescent="0.3">
      <c r="B4" s="2" t="s">
        <v>7</v>
      </c>
      <c r="C4" s="2"/>
      <c r="D4" s="6"/>
      <c r="E4" s="6"/>
      <c r="F4" s="6"/>
    </row>
    <row r="5" spans="2:6" x14ac:dyDescent="0.3">
      <c r="B5" s="2"/>
      <c r="C5" s="2"/>
      <c r="D5" s="6"/>
      <c r="E5" s="6"/>
      <c r="F5" s="6"/>
    </row>
    <row r="6" spans="2:6" x14ac:dyDescent="0.3">
      <c r="B6" s="1" t="s">
        <v>8</v>
      </c>
      <c r="C6" s="1"/>
      <c r="D6" s="5"/>
      <c r="E6" s="5" t="s">
        <v>9</v>
      </c>
      <c r="F6" s="5" t="s">
        <v>10</v>
      </c>
    </row>
    <row r="7" spans="2:6" ht="15" thickBot="1" x14ac:dyDescent="0.35">
      <c r="B7" s="2"/>
      <c r="C7" s="2"/>
      <c r="D7" s="6"/>
      <c r="E7" s="6"/>
      <c r="F7" s="6"/>
    </row>
    <row r="8" spans="2:6" ht="43.8" thickBot="1" x14ac:dyDescent="0.35">
      <c r="B8" s="3" t="s">
        <v>11</v>
      </c>
      <c r="C8" s="4"/>
      <c r="D8" s="7"/>
      <c r="E8" s="7">
        <v>4</v>
      </c>
      <c r="F8" s="8" t="s">
        <v>12</v>
      </c>
    </row>
    <row r="9" spans="2:6" x14ac:dyDescent="0.3">
      <c r="B9" s="2"/>
      <c r="C9" s="2"/>
      <c r="D9" s="6"/>
      <c r="E9" s="6"/>
      <c r="F9" s="6"/>
    </row>
    <row r="10" spans="2:6" x14ac:dyDescent="0.3">
      <c r="B10" s="2"/>
      <c r="C10" s="2"/>
      <c r="D10" s="6"/>
      <c r="E10" s="6"/>
      <c r="F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2025_26</vt:lpstr>
      <vt:lpstr>Sheet3</vt:lpstr>
      <vt:lpstr>Sheet1</vt:lpstr>
      <vt:lpstr>'2025_26'!Print_Titles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Rachel Audsley</cp:lastModifiedBy>
  <cp:lastPrinted>2023-12-13T15:55:36Z</cp:lastPrinted>
  <dcterms:created xsi:type="dcterms:W3CDTF">2008-10-09T13:11:15Z</dcterms:created>
  <dcterms:modified xsi:type="dcterms:W3CDTF">2026-02-18T17:18:35Z</dcterms:modified>
</cp:coreProperties>
</file>